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mentogobes-my.sharepoint.com/personal/emilio_lopez_cnig_es/Documents/Escritorio/Firma/"/>
    </mc:Choice>
  </mc:AlternateContent>
  <xr:revisionPtr revIDLastSave="34" documentId="13_ncr:1_{76C54731-012A-4860-BB89-526DE8D36A00}" xr6:coauthVersionLast="47" xr6:coauthVersionMax="47" xr10:uidLastSave="{43952089-8681-43C0-B552-26FBAF703BC9}"/>
  <bookViews>
    <workbookView xWindow="-108" yWindow="-108" windowWidth="23256" windowHeight="12576" activeTab="2" xr2:uid="{00000000-000D-0000-FFFF-FFFF00000000}"/>
  </bookViews>
  <sheets>
    <sheet name="Template C&amp;B" sheetId="112" r:id="rId1"/>
    <sheet name="MS services" sheetId="113" r:id="rId2"/>
    <sheet name="MS data" sheetId="1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14" l="1"/>
  <c r="D19" i="114"/>
  <c r="F52" i="113"/>
  <c r="E52" i="113"/>
  <c r="E22" i="114" l="1"/>
  <c r="E21" i="114"/>
  <c r="F21" i="114"/>
  <c r="E20" i="114"/>
  <c r="F20" i="114"/>
  <c r="D21" i="114"/>
  <c r="E17" i="114"/>
  <c r="F17" i="114"/>
  <c r="E16" i="114"/>
  <c r="F16" i="114"/>
  <c r="D16" i="114"/>
  <c r="D17" i="114"/>
  <c r="E15" i="114"/>
  <c r="F15" i="114"/>
  <c r="D15" i="114"/>
  <c r="E12" i="114"/>
  <c r="F12" i="114"/>
  <c r="E11" i="114"/>
  <c r="F11" i="114"/>
  <c r="E10" i="114"/>
  <c r="F10" i="114"/>
  <c r="D12" i="114"/>
  <c r="D11" i="114"/>
  <c r="D10" i="114"/>
  <c r="D26" i="114"/>
  <c r="D20" i="114" s="1"/>
  <c r="F22" i="114"/>
  <c r="F14" i="114"/>
  <c r="E14" i="114"/>
  <c r="D14" i="114"/>
  <c r="C37" i="113"/>
  <c r="C39" i="113"/>
  <c r="F7" i="114"/>
  <c r="F6" i="114"/>
  <c r="E7" i="114"/>
  <c r="E6" i="114"/>
  <c r="D7" i="114"/>
  <c r="D6" i="114"/>
  <c r="E5" i="114"/>
  <c r="F5" i="114"/>
  <c r="D5" i="114"/>
  <c r="F79" i="113"/>
  <c r="F78" i="113"/>
  <c r="F77" i="113"/>
  <c r="F76" i="113"/>
  <c r="F74" i="113"/>
  <c r="F73" i="113"/>
  <c r="F72" i="113"/>
  <c r="F71" i="113"/>
  <c r="F69" i="113"/>
  <c r="F68" i="113"/>
  <c r="F67" i="113"/>
  <c r="F66" i="113"/>
  <c r="E79" i="113"/>
  <c r="E78" i="113"/>
  <c r="E77" i="113"/>
  <c r="E76" i="113"/>
  <c r="E74" i="113"/>
  <c r="E73" i="113"/>
  <c r="E72" i="113"/>
  <c r="E71" i="113"/>
  <c r="E69" i="113"/>
  <c r="E68" i="113"/>
  <c r="E67" i="113"/>
  <c r="E66" i="113"/>
  <c r="D79" i="113"/>
  <c r="D78" i="113"/>
  <c r="D77" i="113"/>
  <c r="D76" i="113"/>
  <c r="D74" i="113"/>
  <c r="D73" i="113"/>
  <c r="D72" i="113"/>
  <c r="D71" i="113"/>
  <c r="D69" i="113"/>
  <c r="D68" i="113"/>
  <c r="D67" i="113"/>
  <c r="D66" i="113"/>
  <c r="B79" i="113"/>
  <c r="B78" i="113"/>
  <c r="B77" i="113"/>
  <c r="B76" i="113"/>
  <c r="B74" i="113"/>
  <c r="B73" i="113"/>
  <c r="B72" i="113"/>
  <c r="B71" i="113"/>
  <c r="B69" i="113"/>
  <c r="B68" i="113"/>
  <c r="B67" i="113"/>
  <c r="B66" i="113"/>
  <c r="C79" i="113"/>
  <c r="C78" i="113"/>
  <c r="C77" i="113"/>
  <c r="C76" i="113"/>
  <c r="C72" i="113"/>
  <c r="C74" i="113"/>
  <c r="C73" i="113"/>
  <c r="C71" i="113"/>
  <c r="C69" i="113"/>
  <c r="C68" i="113"/>
  <c r="C67" i="113"/>
  <c r="C66" i="113"/>
  <c r="F60" i="113"/>
  <c r="F59" i="113"/>
  <c r="F58" i="113"/>
  <c r="E60" i="113"/>
  <c r="E59" i="113"/>
  <c r="E58" i="113"/>
  <c r="D60" i="113"/>
  <c r="D59" i="113"/>
  <c r="D58" i="113"/>
  <c r="B60" i="113"/>
  <c r="B59" i="113"/>
  <c r="B58" i="113"/>
  <c r="C60" i="113"/>
  <c r="C58" i="113"/>
  <c r="F57" i="113"/>
  <c r="E57" i="113"/>
  <c r="D57" i="113"/>
  <c r="C59" i="113"/>
  <c r="C57" i="113"/>
  <c r="B57" i="113"/>
  <c r="F55" i="113"/>
  <c r="E55" i="113"/>
  <c r="D55" i="113"/>
  <c r="F54" i="113"/>
  <c r="E54" i="113"/>
  <c r="D54" i="113"/>
  <c r="B55" i="113"/>
  <c r="C55" i="113"/>
  <c r="C54" i="113"/>
  <c r="B54" i="113"/>
  <c r="F53" i="113"/>
  <c r="E53" i="113"/>
  <c r="D53" i="113"/>
  <c r="C53" i="113"/>
  <c r="B53" i="113"/>
  <c r="D52" i="113"/>
  <c r="C52" i="113"/>
  <c r="B52" i="113"/>
  <c r="B50" i="113"/>
  <c r="F50" i="113"/>
  <c r="F49" i="113"/>
  <c r="D50" i="113"/>
  <c r="D49" i="113"/>
  <c r="E50" i="113"/>
  <c r="E49" i="113"/>
  <c r="R39" i="113"/>
  <c r="S39" i="113"/>
  <c r="T39" i="113"/>
  <c r="U39" i="113"/>
  <c r="V39" i="113"/>
  <c r="Q39" i="113"/>
  <c r="K39" i="113"/>
  <c r="L39" i="113"/>
  <c r="M39" i="113"/>
  <c r="N39" i="113"/>
  <c r="O39" i="113"/>
  <c r="J39" i="113"/>
  <c r="D39" i="113"/>
  <c r="E39" i="113"/>
  <c r="F39" i="113"/>
  <c r="G39" i="113"/>
  <c r="H39" i="113"/>
  <c r="C50" i="113"/>
  <c r="C49" i="113"/>
  <c r="B49" i="113"/>
  <c r="C48" i="113"/>
  <c r="F48" i="113"/>
  <c r="E48" i="113"/>
  <c r="D48" i="113"/>
  <c r="E47" i="113"/>
  <c r="B48" i="113"/>
  <c r="F47" i="113"/>
  <c r="D47" i="113"/>
  <c r="B47" i="113"/>
  <c r="R37" i="113"/>
  <c r="S37" i="113"/>
  <c r="T37" i="113"/>
  <c r="U37" i="113"/>
  <c r="V37" i="113"/>
  <c r="Q37" i="113"/>
  <c r="K37" i="113"/>
  <c r="L37" i="113"/>
  <c r="M37" i="113"/>
  <c r="N37" i="113"/>
  <c r="O37" i="113"/>
  <c r="J37" i="113"/>
  <c r="D37" i="113"/>
  <c r="E37" i="113"/>
  <c r="F37" i="113"/>
  <c r="G37" i="113"/>
  <c r="H37" i="113"/>
  <c r="V31" i="113"/>
  <c r="V30" i="113"/>
  <c r="V29" i="113"/>
  <c r="V28" i="113"/>
  <c r="V27" i="113"/>
  <c r="V26" i="113"/>
  <c r="V25" i="113"/>
  <c r="V24" i="113"/>
  <c r="V23" i="113"/>
  <c r="V22" i="113"/>
  <c r="V21" i="113"/>
  <c r="V20" i="113"/>
  <c r="U31" i="113"/>
  <c r="U30" i="113"/>
  <c r="U29" i="113"/>
  <c r="U28" i="113"/>
  <c r="U27" i="113"/>
  <c r="U26" i="113"/>
  <c r="U25" i="113"/>
  <c r="U24" i="113"/>
  <c r="U23" i="113"/>
  <c r="U22" i="113"/>
  <c r="U21" i="113"/>
  <c r="U20" i="113"/>
  <c r="T31" i="113"/>
  <c r="T30" i="113"/>
  <c r="T29" i="113"/>
  <c r="T28" i="113"/>
  <c r="T27" i="113"/>
  <c r="T26" i="113"/>
  <c r="T25" i="113"/>
  <c r="T24" i="113"/>
  <c r="T23" i="113"/>
  <c r="T22" i="113"/>
  <c r="T21" i="113"/>
  <c r="T20" i="113"/>
  <c r="S31" i="113"/>
  <c r="S30" i="113"/>
  <c r="S29" i="113"/>
  <c r="S28" i="113"/>
  <c r="S27" i="113"/>
  <c r="S26" i="113"/>
  <c r="S25" i="113"/>
  <c r="S24" i="113"/>
  <c r="S23" i="113"/>
  <c r="S22" i="113"/>
  <c r="S21" i="113"/>
  <c r="S20" i="113"/>
  <c r="R31" i="113"/>
  <c r="R30" i="113"/>
  <c r="R29" i="113"/>
  <c r="R28" i="113"/>
  <c r="R27" i="113"/>
  <c r="R26" i="113"/>
  <c r="R25" i="113"/>
  <c r="R24" i="113"/>
  <c r="R23" i="113"/>
  <c r="R22" i="113"/>
  <c r="R21" i="113"/>
  <c r="R20" i="113"/>
  <c r="Q31" i="113"/>
  <c r="Q30" i="113"/>
  <c r="Q29" i="113"/>
  <c r="Q28" i="113"/>
  <c r="Q27" i="113"/>
  <c r="Q26" i="113"/>
  <c r="Q25" i="113"/>
  <c r="Q24" i="113"/>
  <c r="Q23" i="113"/>
  <c r="Q22" i="113"/>
  <c r="Q21" i="113"/>
  <c r="Q20" i="113"/>
  <c r="V33" i="113"/>
  <c r="U33" i="113"/>
  <c r="U38" i="113" s="1"/>
  <c r="T33" i="113"/>
  <c r="S33" i="113"/>
  <c r="R33" i="113"/>
  <c r="Q33" i="113"/>
  <c r="O31" i="113"/>
  <c r="O30" i="113"/>
  <c r="O29" i="113"/>
  <c r="O28" i="113"/>
  <c r="O27" i="113"/>
  <c r="O26" i="113"/>
  <c r="O25" i="113"/>
  <c r="O24" i="113"/>
  <c r="O23" i="113"/>
  <c r="O22" i="113"/>
  <c r="O21" i="113"/>
  <c r="O20" i="113"/>
  <c r="O19" i="113"/>
  <c r="N31" i="113"/>
  <c r="N30" i="113"/>
  <c r="N29" i="113"/>
  <c r="N28" i="113"/>
  <c r="N27" i="113"/>
  <c r="N26" i="113"/>
  <c r="N25" i="113"/>
  <c r="N24" i="113"/>
  <c r="N23" i="113"/>
  <c r="N22" i="113"/>
  <c r="N21" i="113"/>
  <c r="N20" i="113"/>
  <c r="M31" i="113"/>
  <c r="M30" i="113"/>
  <c r="M29" i="113"/>
  <c r="M28" i="113"/>
  <c r="M27" i="113"/>
  <c r="M26" i="113"/>
  <c r="M25" i="113"/>
  <c r="M24" i="113"/>
  <c r="M23" i="113"/>
  <c r="M22" i="113"/>
  <c r="M21" i="113"/>
  <c r="M20" i="113"/>
  <c r="L31" i="113"/>
  <c r="L30" i="113"/>
  <c r="L29" i="113"/>
  <c r="L28" i="113"/>
  <c r="L27" i="113"/>
  <c r="L26" i="113"/>
  <c r="L25" i="113"/>
  <c r="L24" i="113"/>
  <c r="L23" i="113"/>
  <c r="L22" i="113"/>
  <c r="L21" i="113"/>
  <c r="L20" i="113"/>
  <c r="K31" i="113"/>
  <c r="K30" i="113"/>
  <c r="K29" i="113"/>
  <c r="K28" i="113"/>
  <c r="K27" i="113"/>
  <c r="K26" i="113"/>
  <c r="K25" i="113"/>
  <c r="K24" i="113"/>
  <c r="K23" i="113"/>
  <c r="K22" i="113"/>
  <c r="K21" i="113"/>
  <c r="K20" i="113"/>
  <c r="J31" i="113"/>
  <c r="J30" i="113"/>
  <c r="J29" i="113"/>
  <c r="J28" i="113"/>
  <c r="J27" i="113"/>
  <c r="J26" i="113"/>
  <c r="J25" i="113"/>
  <c r="J24" i="113"/>
  <c r="J23" i="113"/>
  <c r="J22" i="113"/>
  <c r="J21" i="113"/>
  <c r="J20" i="113"/>
  <c r="N33" i="113"/>
  <c r="N38" i="113" s="1"/>
  <c r="O33" i="113"/>
  <c r="O38" i="113" s="1"/>
  <c r="M33" i="113"/>
  <c r="L33" i="113"/>
  <c r="K33" i="113"/>
  <c r="J33" i="113"/>
  <c r="V19" i="113"/>
  <c r="U19" i="113"/>
  <c r="T19" i="113"/>
  <c r="S19" i="113"/>
  <c r="R19" i="113"/>
  <c r="Q19" i="113"/>
  <c r="N19" i="113"/>
  <c r="M19" i="113"/>
  <c r="L19" i="113"/>
  <c r="K19" i="113"/>
  <c r="J19" i="113"/>
  <c r="V11" i="113"/>
  <c r="V10" i="113"/>
  <c r="V9" i="113"/>
  <c r="V8" i="113"/>
  <c r="V7" i="113"/>
  <c r="U11" i="113"/>
  <c r="U10" i="113"/>
  <c r="U9" i="113"/>
  <c r="U8" i="113"/>
  <c r="U7" i="113"/>
  <c r="T11" i="113"/>
  <c r="T10" i="113"/>
  <c r="T9" i="113"/>
  <c r="T8" i="113"/>
  <c r="T7" i="113"/>
  <c r="S11" i="113"/>
  <c r="S10" i="113"/>
  <c r="S9" i="113"/>
  <c r="S8" i="113"/>
  <c r="S7" i="113"/>
  <c r="R11" i="113"/>
  <c r="R10" i="113"/>
  <c r="R9" i="113"/>
  <c r="R8" i="113"/>
  <c r="R7" i="113"/>
  <c r="Q11" i="113"/>
  <c r="Q10" i="113"/>
  <c r="Q9" i="113"/>
  <c r="Q8" i="113"/>
  <c r="Q7" i="113"/>
  <c r="O11" i="113"/>
  <c r="O10" i="113"/>
  <c r="O9" i="113"/>
  <c r="O8" i="113"/>
  <c r="O7" i="113"/>
  <c r="V13" i="113"/>
  <c r="U13" i="113"/>
  <c r="T13" i="113"/>
  <c r="S13" i="113"/>
  <c r="R13" i="113"/>
  <c r="Q13" i="113"/>
  <c r="O13" i="113"/>
  <c r="N13" i="113"/>
  <c r="N11" i="113"/>
  <c r="N10" i="113"/>
  <c r="N9" i="113"/>
  <c r="N8" i="113"/>
  <c r="N7" i="113"/>
  <c r="V6" i="113"/>
  <c r="U6" i="113"/>
  <c r="T6" i="113"/>
  <c r="S6" i="113"/>
  <c r="Q6" i="113"/>
  <c r="R6" i="113"/>
  <c r="O6" i="113"/>
  <c r="N6" i="113"/>
  <c r="M13" i="113"/>
  <c r="M11" i="113"/>
  <c r="M10" i="113"/>
  <c r="M9" i="113"/>
  <c r="M8" i="113"/>
  <c r="M7" i="113"/>
  <c r="M6" i="113"/>
  <c r="L13" i="113"/>
  <c r="L11" i="113"/>
  <c r="L10" i="113"/>
  <c r="L9" i="113"/>
  <c r="L8" i="113"/>
  <c r="L7" i="113"/>
  <c r="L6" i="113"/>
  <c r="K13" i="113"/>
  <c r="K11" i="113"/>
  <c r="K10" i="113"/>
  <c r="K9" i="113"/>
  <c r="K8" i="113"/>
  <c r="K7" i="113"/>
  <c r="K6" i="113"/>
  <c r="J13" i="113"/>
  <c r="J11" i="113"/>
  <c r="J10" i="113"/>
  <c r="J9" i="113"/>
  <c r="J8" i="113"/>
  <c r="J7" i="113"/>
  <c r="J6" i="113"/>
  <c r="D22" i="114" l="1"/>
  <c r="E19" i="114"/>
  <c r="C47" i="113"/>
  <c r="Q38" i="113"/>
  <c r="J38" i="113"/>
  <c r="S38" i="113"/>
  <c r="K38" i="113"/>
  <c r="K12" i="113"/>
  <c r="V38" i="113"/>
  <c r="Q12" i="113"/>
  <c r="R38" i="113"/>
  <c r="L38" i="113"/>
  <c r="T38" i="113"/>
  <c r="M38" i="113"/>
  <c r="R12" i="113"/>
  <c r="T12" i="113"/>
  <c r="O12" i="113"/>
  <c r="J12" i="113"/>
  <c r="H31" i="113"/>
  <c r="H30" i="113"/>
  <c r="H29" i="113"/>
  <c r="H28" i="113"/>
  <c r="H27" i="113"/>
  <c r="H26" i="113"/>
  <c r="H25" i="113"/>
  <c r="H24" i="113"/>
  <c r="H23" i="113"/>
  <c r="H22" i="113"/>
  <c r="H21" i="113"/>
  <c r="H20" i="113"/>
  <c r="G31" i="113"/>
  <c r="G30" i="113"/>
  <c r="G29" i="113"/>
  <c r="G28" i="113"/>
  <c r="G27" i="113"/>
  <c r="G26" i="113"/>
  <c r="G25" i="113"/>
  <c r="G24" i="113"/>
  <c r="G23" i="113"/>
  <c r="G22" i="113"/>
  <c r="G21" i="113"/>
  <c r="G20" i="113"/>
  <c r="F31" i="113"/>
  <c r="F30" i="113"/>
  <c r="F29" i="113"/>
  <c r="F28" i="113"/>
  <c r="F27" i="113"/>
  <c r="F26" i="113"/>
  <c r="F25" i="113"/>
  <c r="F24" i="113"/>
  <c r="F23" i="113"/>
  <c r="F22" i="113"/>
  <c r="F21" i="113"/>
  <c r="F20" i="113"/>
  <c r="E31" i="113"/>
  <c r="E30" i="113"/>
  <c r="E29" i="113"/>
  <c r="E28" i="113"/>
  <c r="E27" i="113"/>
  <c r="E26" i="113"/>
  <c r="E25" i="113"/>
  <c r="E24" i="113"/>
  <c r="E23" i="113"/>
  <c r="E22" i="113"/>
  <c r="E21" i="113"/>
  <c r="E20" i="113"/>
  <c r="D31" i="113"/>
  <c r="D30" i="113"/>
  <c r="D29" i="113"/>
  <c r="D28" i="113"/>
  <c r="D27" i="113"/>
  <c r="D26" i="113"/>
  <c r="D25" i="113"/>
  <c r="D24" i="113"/>
  <c r="D23" i="113"/>
  <c r="D22" i="113"/>
  <c r="D21" i="113"/>
  <c r="D20" i="113"/>
  <c r="C25" i="113"/>
  <c r="C24" i="113"/>
  <c r="C23" i="113"/>
  <c r="C22" i="113"/>
  <c r="C21" i="113"/>
  <c r="C20" i="113"/>
  <c r="C31" i="113"/>
  <c r="C30" i="113"/>
  <c r="C29" i="113"/>
  <c r="C28" i="113"/>
  <c r="C27" i="113"/>
  <c r="C26" i="113"/>
  <c r="H19" i="113"/>
  <c r="G19" i="113"/>
  <c r="F19" i="113"/>
  <c r="E19" i="113"/>
  <c r="D19" i="113"/>
  <c r="C19" i="113"/>
  <c r="H13" i="113"/>
  <c r="G13" i="113"/>
  <c r="F13" i="113"/>
  <c r="E13" i="113"/>
  <c r="D13" i="113"/>
  <c r="C13" i="113"/>
  <c r="F32" i="113" l="1"/>
  <c r="H32" i="113"/>
  <c r="G32" i="113"/>
  <c r="E32" i="113"/>
  <c r="C32" i="113"/>
  <c r="D32" i="113"/>
  <c r="V12" i="113"/>
  <c r="U12" i="113"/>
  <c r="S12" i="113"/>
  <c r="M12" i="113"/>
  <c r="L12" i="113"/>
  <c r="H11" i="113"/>
  <c r="G11" i="113"/>
  <c r="F11" i="113"/>
  <c r="E11" i="113"/>
  <c r="H10" i="113"/>
  <c r="G10" i="113"/>
  <c r="F10" i="113"/>
  <c r="E10" i="113"/>
  <c r="H9" i="113"/>
  <c r="G9" i="113"/>
  <c r="F9" i="113"/>
  <c r="E9" i="113"/>
  <c r="H8" i="113"/>
  <c r="G8" i="113"/>
  <c r="F8" i="113"/>
  <c r="E8" i="113"/>
  <c r="H6" i="113"/>
  <c r="G6" i="113"/>
  <c r="F6" i="113"/>
  <c r="H7" i="113"/>
  <c r="G7" i="113"/>
  <c r="F7" i="113"/>
  <c r="E7" i="113"/>
  <c r="E6" i="113"/>
  <c r="D11" i="113"/>
  <c r="D10" i="113"/>
  <c r="D9" i="113"/>
  <c r="D8" i="113"/>
  <c r="D7" i="113"/>
  <c r="D6" i="113"/>
  <c r="B32" i="113"/>
  <c r="B12" i="113"/>
  <c r="C11" i="113"/>
  <c r="C10" i="113"/>
  <c r="C9" i="113"/>
  <c r="C8" i="113"/>
  <c r="C7" i="113"/>
  <c r="C6" i="113"/>
  <c r="E12" i="113" l="1"/>
  <c r="D12" i="113"/>
  <c r="H12" i="113"/>
  <c r="F12" i="113"/>
  <c r="C12" i="113"/>
  <c r="G12" i="113"/>
  <c r="H33" i="113"/>
  <c r="H38" i="113" s="1"/>
  <c r="D33" i="113"/>
  <c r="D38" i="113" s="1"/>
  <c r="G33" i="113"/>
  <c r="G38" i="113" s="1"/>
  <c r="C33" i="113"/>
  <c r="C38" i="113" s="1"/>
  <c r="F33" i="113"/>
  <c r="F38" i="113" s="1"/>
  <c r="E33" i="113"/>
  <c r="E38" i="113" s="1"/>
  <c r="N12" i="113"/>
  <c r="O40" i="112"/>
  <c r="O41" i="112" s="1"/>
  <c r="O43" i="112" s="1"/>
  <c r="O44" i="112" s="1"/>
  <c r="O46" i="112" s="1"/>
  <c r="O47" i="112" s="1"/>
  <c r="S40" i="112" l="1"/>
  <c r="S41" i="112" s="1"/>
  <c r="S43" i="112" s="1"/>
  <c r="S44" i="112" s="1"/>
  <c r="S46" i="112" s="1"/>
  <c r="S47" i="112" s="1"/>
  <c r="R40" i="112"/>
  <c r="R41" i="112" s="1"/>
  <c r="R43" i="112" s="1"/>
  <c r="R44" i="112" s="1"/>
  <c r="R46" i="112" s="1"/>
  <c r="R47" i="112" s="1"/>
  <c r="Q40" i="112"/>
  <c r="Q41" i="112" s="1"/>
  <c r="Q43" i="112" s="1"/>
  <c r="Q44" i="112" s="1"/>
  <c r="Q46" i="112" s="1"/>
  <c r="Q47" i="112" s="1"/>
  <c r="N32" i="113" l="1"/>
  <c r="R10" i="112"/>
  <c r="AB10" i="112" s="1"/>
  <c r="Q9" i="112"/>
  <c r="Q8" i="112"/>
  <c r="Q7" i="112"/>
  <c r="R6" i="112"/>
  <c r="AB6" i="112" s="1"/>
  <c r="O32" i="113" l="1"/>
  <c r="P38" i="112"/>
  <c r="P40" i="112" s="1"/>
  <c r="P37" i="112"/>
  <c r="Y8" i="112"/>
  <c r="W8" i="112"/>
  <c r="X8" i="112"/>
  <c r="Y9" i="112"/>
  <c r="X9" i="112"/>
  <c r="W9" i="112"/>
  <c r="Q22" i="112"/>
  <c r="S22" i="112"/>
  <c r="Q23" i="112"/>
  <c r="S23" i="112"/>
  <c r="Y7" i="112"/>
  <c r="W7" i="112"/>
  <c r="X7" i="112"/>
  <c r="Q24" i="112"/>
  <c r="S24" i="112"/>
  <c r="AA10" i="112"/>
  <c r="Z10" i="112"/>
  <c r="Z6" i="112"/>
  <c r="AA6" i="112"/>
  <c r="R12" i="112"/>
  <c r="S12" i="112"/>
  <c r="R18" i="112"/>
  <c r="S18" i="112"/>
  <c r="R13" i="112"/>
  <c r="S13" i="112"/>
  <c r="Q14" i="112"/>
  <c r="S14" i="112"/>
  <c r="R19" i="112"/>
  <c r="S19" i="112"/>
  <c r="Q15" i="112"/>
  <c r="S15" i="112"/>
  <c r="Q20" i="112"/>
  <c r="S20" i="112"/>
  <c r="Q16" i="112"/>
  <c r="S16" i="112"/>
  <c r="Q21" i="112"/>
  <c r="S21" i="112"/>
  <c r="Q17" i="112"/>
  <c r="S17" i="112"/>
  <c r="R5" i="112"/>
  <c r="O26" i="112"/>
  <c r="Q18" i="112"/>
  <c r="P15" i="112"/>
  <c r="Q19" i="112"/>
  <c r="P12" i="112"/>
  <c r="P22" i="112"/>
  <c r="R15" i="112"/>
  <c r="Q10" i="112"/>
  <c r="Q12" i="112"/>
  <c r="R22" i="112"/>
  <c r="P5" i="112"/>
  <c r="Q5" i="112"/>
  <c r="Q6" i="112"/>
  <c r="P20" i="112"/>
  <c r="R20" i="112"/>
  <c r="P10" i="112"/>
  <c r="P14" i="112"/>
  <c r="P21" i="112"/>
  <c r="Q13" i="112"/>
  <c r="R14" i="112"/>
  <c r="R21" i="112"/>
  <c r="P9" i="112"/>
  <c r="R9" i="112"/>
  <c r="AB9" i="112" s="1"/>
  <c r="P16" i="112"/>
  <c r="P23" i="112"/>
  <c r="R16" i="112"/>
  <c r="R23" i="112"/>
  <c r="P13" i="112"/>
  <c r="P8" i="112"/>
  <c r="R8" i="112"/>
  <c r="AB8" i="112" s="1"/>
  <c r="P17" i="112"/>
  <c r="P24" i="112"/>
  <c r="R17" i="112"/>
  <c r="R24" i="112"/>
  <c r="P7" i="112"/>
  <c r="R7" i="112"/>
  <c r="AB7" i="112" s="1"/>
  <c r="P18" i="112"/>
  <c r="P6" i="112"/>
  <c r="P19" i="112"/>
  <c r="P41" i="112" l="1"/>
  <c r="P43" i="112" s="1"/>
  <c r="P44" i="112" s="1"/>
  <c r="P46" i="112" s="1"/>
  <c r="P47" i="112" s="1"/>
  <c r="T32" i="113"/>
  <c r="R32" i="113"/>
  <c r="V19" i="112"/>
  <c r="U19" i="112"/>
  <c r="AF19" i="112" s="1"/>
  <c r="T19" i="112"/>
  <c r="V24" i="112"/>
  <c r="U24" i="112"/>
  <c r="AF24" i="112" s="1"/>
  <c r="T24" i="112"/>
  <c r="V16" i="112"/>
  <c r="U16" i="112"/>
  <c r="AF16" i="112" s="1"/>
  <c r="T16" i="112"/>
  <c r="S10" i="112"/>
  <c r="AE10" i="112" s="1"/>
  <c r="V10" i="112"/>
  <c r="AH10" i="112" s="1"/>
  <c r="U10" i="112"/>
  <c r="AG10" i="112" s="1"/>
  <c r="T10" i="112"/>
  <c r="AF10" i="112" s="1"/>
  <c r="Y10" i="112"/>
  <c r="W10" i="112"/>
  <c r="X10" i="112"/>
  <c r="AB5" i="112"/>
  <c r="Z5" i="112"/>
  <c r="AA5" i="112"/>
  <c r="Y20" i="112"/>
  <c r="W20" i="112"/>
  <c r="X20" i="112"/>
  <c r="AB13" i="112"/>
  <c r="AA13" i="112"/>
  <c r="Z13" i="112"/>
  <c r="AE22" i="112"/>
  <c r="AC22" i="112"/>
  <c r="AH22" i="112" s="1"/>
  <c r="AD22" i="112"/>
  <c r="V17" i="112"/>
  <c r="U17" i="112"/>
  <c r="AF17" i="112" s="1"/>
  <c r="T17" i="112"/>
  <c r="Y22" i="112"/>
  <c r="X22" i="112"/>
  <c r="W22" i="112"/>
  <c r="S6" i="112"/>
  <c r="AE6" i="112" s="1"/>
  <c r="V6" i="112"/>
  <c r="AH6" i="112" s="1"/>
  <c r="T6" i="112"/>
  <c r="AF6" i="112" s="1"/>
  <c r="U6" i="112"/>
  <c r="AG6" i="112" s="1"/>
  <c r="Y17" i="112"/>
  <c r="X17" i="112"/>
  <c r="W17" i="112"/>
  <c r="S8" i="112"/>
  <c r="AE8" i="112" s="1"/>
  <c r="V8" i="112"/>
  <c r="AH8" i="112" s="1"/>
  <c r="U8" i="112"/>
  <c r="AG8" i="112" s="1"/>
  <c r="T8" i="112"/>
  <c r="AF8" i="112" s="1"/>
  <c r="Y6" i="112"/>
  <c r="X6" i="112"/>
  <c r="W6" i="112"/>
  <c r="V12" i="112"/>
  <c r="U12" i="112"/>
  <c r="AF12" i="112" s="1"/>
  <c r="T12" i="112"/>
  <c r="AE21" i="112"/>
  <c r="AC21" i="112"/>
  <c r="AH21" i="112" s="1"/>
  <c r="AD21" i="112"/>
  <c r="AE19" i="112"/>
  <c r="AD19" i="112"/>
  <c r="AC19" i="112"/>
  <c r="AH19" i="112" s="1"/>
  <c r="AE12" i="112"/>
  <c r="AD12" i="112"/>
  <c r="AC12" i="112"/>
  <c r="AH12" i="112" s="1"/>
  <c r="AE24" i="112"/>
  <c r="AC24" i="112"/>
  <c r="AH24" i="112" s="1"/>
  <c r="AD24" i="112"/>
  <c r="V20" i="112"/>
  <c r="T20" i="112"/>
  <c r="U20" i="112"/>
  <c r="AF20" i="112" s="1"/>
  <c r="Y15" i="112"/>
  <c r="X15" i="112"/>
  <c r="W15" i="112"/>
  <c r="V13" i="112"/>
  <c r="T13" i="112"/>
  <c r="U13" i="112"/>
  <c r="AF13" i="112" s="1"/>
  <c r="AB14" i="112"/>
  <c r="AA14" i="112"/>
  <c r="Z14" i="112"/>
  <c r="Y5" i="112"/>
  <c r="X5" i="112"/>
  <c r="W5" i="112"/>
  <c r="Y19" i="112"/>
  <c r="W19" i="112"/>
  <c r="X19" i="112"/>
  <c r="Y21" i="112"/>
  <c r="X21" i="112"/>
  <c r="W21" i="112"/>
  <c r="AB19" i="112"/>
  <c r="Z19" i="112"/>
  <c r="AA19" i="112"/>
  <c r="AB12" i="112"/>
  <c r="Z12" i="112"/>
  <c r="AA12" i="112"/>
  <c r="AB15" i="112"/>
  <c r="AA15" i="112"/>
  <c r="Z15" i="112"/>
  <c r="AE15" i="112"/>
  <c r="AC15" i="112"/>
  <c r="AH15" i="112" s="1"/>
  <c r="AD15" i="112"/>
  <c r="V22" i="112"/>
  <c r="T22" i="112"/>
  <c r="U22" i="112"/>
  <c r="AF22" i="112" s="1"/>
  <c r="AB18" i="112"/>
  <c r="Z18" i="112"/>
  <c r="AA18" i="112"/>
  <c r="AB21" i="112"/>
  <c r="Z21" i="112"/>
  <c r="AA21" i="112"/>
  <c r="Y13" i="112"/>
  <c r="W13" i="112"/>
  <c r="X13" i="112"/>
  <c r="S5" i="112"/>
  <c r="V5" i="112"/>
  <c r="AH5" i="112" s="1"/>
  <c r="U5" i="112"/>
  <c r="AG5" i="112" s="1"/>
  <c r="T5" i="112"/>
  <c r="AF5" i="112" s="1"/>
  <c r="V15" i="112"/>
  <c r="T15" i="112"/>
  <c r="U15" i="112"/>
  <c r="AF15" i="112" s="1"/>
  <c r="AE16" i="112"/>
  <c r="AC16" i="112"/>
  <c r="AH16" i="112" s="1"/>
  <c r="AD16" i="112"/>
  <c r="AE14" i="112"/>
  <c r="AC14" i="112"/>
  <c r="AH14" i="112" s="1"/>
  <c r="AD14" i="112"/>
  <c r="AB20" i="112"/>
  <c r="Z20" i="112"/>
  <c r="AA20" i="112"/>
  <c r="AE18" i="112"/>
  <c r="AD18" i="112"/>
  <c r="AC18" i="112"/>
  <c r="AH18" i="112" s="1"/>
  <c r="S9" i="112"/>
  <c r="AE9" i="112" s="1"/>
  <c r="V9" i="112"/>
  <c r="AH9" i="112" s="1"/>
  <c r="U9" i="112"/>
  <c r="AG9" i="112" s="1"/>
  <c r="T9" i="112"/>
  <c r="AF9" i="112" s="1"/>
  <c r="AB23" i="112"/>
  <c r="AA23" i="112"/>
  <c r="Z23" i="112"/>
  <c r="AB24" i="112"/>
  <c r="AA24" i="112"/>
  <c r="Z24" i="112"/>
  <c r="AB16" i="112"/>
  <c r="AA16" i="112"/>
  <c r="Z16" i="112"/>
  <c r="V21" i="112"/>
  <c r="T21" i="112"/>
  <c r="U21" i="112"/>
  <c r="AF21" i="112" s="1"/>
  <c r="AB22" i="112"/>
  <c r="AA22" i="112"/>
  <c r="Z22" i="112"/>
  <c r="Y18" i="112"/>
  <c r="W18" i="112"/>
  <c r="X18" i="112"/>
  <c r="Y16" i="112"/>
  <c r="X16" i="112"/>
  <c r="W16" i="112"/>
  <c r="Y14" i="112"/>
  <c r="X14" i="112"/>
  <c r="W14" i="112"/>
  <c r="AE23" i="112"/>
  <c r="AC23" i="112"/>
  <c r="AH23" i="112" s="1"/>
  <c r="AD23" i="112"/>
  <c r="AE17" i="112"/>
  <c r="AD17" i="112"/>
  <c r="AC17" i="112"/>
  <c r="AH17" i="112" s="1"/>
  <c r="Y24" i="112"/>
  <c r="W24" i="112"/>
  <c r="X24" i="112"/>
  <c r="V18" i="112"/>
  <c r="U18" i="112"/>
  <c r="AF18" i="112" s="1"/>
  <c r="T18" i="112"/>
  <c r="S7" i="112"/>
  <c r="AE7" i="112" s="1"/>
  <c r="V7" i="112"/>
  <c r="AH7" i="112" s="1"/>
  <c r="U7" i="112"/>
  <c r="AG7" i="112" s="1"/>
  <c r="T7" i="112"/>
  <c r="AF7" i="112" s="1"/>
  <c r="AB17" i="112"/>
  <c r="Z17" i="112"/>
  <c r="AA17" i="112"/>
  <c r="V23" i="112"/>
  <c r="T23" i="112"/>
  <c r="U23" i="112"/>
  <c r="AF23" i="112" s="1"/>
  <c r="V14" i="112"/>
  <c r="T14" i="112"/>
  <c r="U14" i="112"/>
  <c r="AF14" i="112" s="1"/>
  <c r="Y12" i="112"/>
  <c r="W12" i="112"/>
  <c r="X12" i="112"/>
  <c r="AE20" i="112"/>
  <c r="AD20" i="112"/>
  <c r="AC20" i="112"/>
  <c r="AH20" i="112" s="1"/>
  <c r="AE13" i="112"/>
  <c r="AC13" i="112"/>
  <c r="AH13" i="112" s="1"/>
  <c r="AD13" i="112"/>
  <c r="Y23" i="112"/>
  <c r="X23" i="112"/>
  <c r="W23" i="112"/>
  <c r="Z7" i="112"/>
  <c r="AA7" i="112"/>
  <c r="AD6" i="112"/>
  <c r="AC6" i="112"/>
  <c r="AD8" i="112"/>
  <c r="AC8" i="112"/>
  <c r="AA9" i="112"/>
  <c r="Z9" i="112"/>
  <c r="Z8" i="112"/>
  <c r="AA8" i="112"/>
  <c r="AC10" i="112"/>
  <c r="AD10" i="112"/>
  <c r="V32" i="113" l="1"/>
  <c r="S32" i="113"/>
  <c r="Q32" i="113"/>
  <c r="L32" i="113"/>
  <c r="K32" i="113"/>
  <c r="AC9" i="112"/>
  <c r="S26" i="112"/>
  <c r="AD26" i="112" s="1"/>
  <c r="AD28" i="112" s="1"/>
  <c r="AD9" i="112"/>
  <c r="AE5" i="112"/>
  <c r="AD5" i="112"/>
  <c r="AC5" i="112"/>
  <c r="AC7" i="112"/>
  <c r="AD7" i="112"/>
  <c r="R26" i="112"/>
  <c r="AB26" i="112" s="1"/>
  <c r="AB28" i="112" s="1"/>
  <c r="Q26" i="112"/>
  <c r="Y26" i="112" s="1"/>
  <c r="Y28" i="112" s="1"/>
  <c r="AE26" i="112" l="1"/>
  <c r="AE28" i="112" s="1"/>
  <c r="AE30" i="112" s="1"/>
  <c r="AE32" i="112" s="1"/>
  <c r="AC26" i="112"/>
  <c r="AC28" i="112" s="1"/>
  <c r="AC30" i="112" s="1"/>
  <c r="AC32" i="112" s="1"/>
  <c r="U32" i="113"/>
  <c r="M32" i="113"/>
  <c r="J32" i="113"/>
  <c r="AD30" i="112"/>
  <c r="AD32" i="112" s="1"/>
  <c r="Y30" i="112"/>
  <c r="Y32" i="112" s="1"/>
  <c r="AB30" i="112"/>
  <c r="AB32" i="112" s="1"/>
  <c r="AA26" i="112"/>
  <c r="AA28" i="112" s="1"/>
  <c r="Z26" i="112"/>
  <c r="Z28" i="112" s="1"/>
  <c r="X26" i="112"/>
  <c r="X28" i="112" s="1"/>
  <c r="W26" i="112"/>
  <c r="W28" i="112" s="1"/>
  <c r="P26" i="112"/>
  <c r="V26" i="112" s="1"/>
  <c r="V28" i="112" s="1"/>
  <c r="V30" i="112" l="1"/>
  <c r="V32" i="112" s="1"/>
  <c r="W30" i="112"/>
  <c r="W32" i="112" s="1"/>
  <c r="X30" i="112"/>
  <c r="X32" i="112" s="1"/>
  <c r="Z30" i="112"/>
  <c r="Z32" i="112" s="1"/>
  <c r="AA30" i="112"/>
  <c r="AA32" i="112" s="1"/>
  <c r="T26" i="112"/>
  <c r="T28" i="112" s="1"/>
  <c r="U26" i="112"/>
  <c r="U28" i="112" s="1"/>
  <c r="U30" i="112" l="1"/>
  <c r="U32" i="112" s="1"/>
  <c r="T30" i="112"/>
  <c r="T32" i="112" s="1"/>
  <c r="Y35" i="112" l="1"/>
  <c r="Y36" i="112" s="1"/>
</calcChain>
</file>

<file path=xl/sharedStrings.xml><?xml version="1.0" encoding="utf-8"?>
<sst xmlns="http://schemas.openxmlformats.org/spreadsheetml/2006/main" count="285" uniqueCount="142">
  <si>
    <t>http://fototeca.cnig.es/wms/fototeca.dll</t>
  </si>
  <si>
    <t>http://www.ign.es/wmts/ign-base</t>
  </si>
  <si>
    <t>http://www.ign.es/wmts/pnoa-ma</t>
  </si>
  <si>
    <t>http://www.ign.es/wmts/mapa-raster</t>
  </si>
  <si>
    <t>http://www.ign.es/wms-inspire/mapa-raster</t>
  </si>
  <si>
    <t>http://www.ign.es/wms/pnoa-historico</t>
  </si>
  <si>
    <t>URL</t>
  </si>
  <si>
    <t>WMTS</t>
  </si>
  <si>
    <t>http://www.ign.es/wmts/mdt</t>
  </si>
  <si>
    <t>http://www.ign.es/wmts/primera-edicion-mtn</t>
  </si>
  <si>
    <t>WMS</t>
  </si>
  <si>
    <t>http://www.ign.es/wms-inspire/camino-santiago</t>
  </si>
  <si>
    <t>http://www.ign.es/wms-inspire/cuadriculas</t>
  </si>
  <si>
    <t>http://www.ign.es/wms-inspire/geofisica</t>
  </si>
  <si>
    <t>http://www.ign.es/wms-inspire/ign-base</t>
  </si>
  <si>
    <t>http://www.ign.es/wms/minutas-cartograficas</t>
  </si>
  <si>
    <t>http://www.ign.es/wms-inspire/mdt</t>
  </si>
  <si>
    <t>http://www.ign.es/wms-inspire/pnoa-ma</t>
  </si>
  <si>
    <t>http://www.ign.es/wms-inspire/redes-geodesicas</t>
  </si>
  <si>
    <t>http://www.ign.es/wms-inspire/unidades-administrativas</t>
  </si>
  <si>
    <t>PETICIONES</t>
  </si>
  <si>
    <t>http://www.ign.es/wms/primera-edicion-mtn</t>
  </si>
  <si>
    <t>WMTS Cartografía raster</t>
  </si>
  <si>
    <t>WMTS Mapa base de España</t>
  </si>
  <si>
    <t>WMTS MDT</t>
  </si>
  <si>
    <t>WMTS PNOA MA</t>
  </si>
  <si>
    <t>WMTS 1º MTN50</t>
  </si>
  <si>
    <t>WMS Camino de Santiago</t>
  </si>
  <si>
    <t>WMS Cartografía raster</t>
  </si>
  <si>
    <t>WMS Cuadrículas cartográficas</t>
  </si>
  <si>
    <t>WMS Fototeca</t>
  </si>
  <si>
    <t>WMS Mapa base</t>
  </si>
  <si>
    <t>WMS  Minutas cartográficas</t>
  </si>
  <si>
    <t>WMS MDT</t>
  </si>
  <si>
    <t>WMS históricas del PNOA</t>
  </si>
  <si>
    <t>WMS PNOA MA</t>
  </si>
  <si>
    <t>WMS 1º MTN50</t>
  </si>
  <si>
    <t>WMS Redes geodésicas</t>
  </si>
  <si>
    <t>WMS Unidades administrativas</t>
  </si>
  <si>
    <t>WMS Información sísmica y volcánica</t>
  </si>
  <si>
    <t>http://www.ign.es/wmts/plano-texeira</t>
  </si>
  <si>
    <t>WMTS Plano de la Villa de Madrid de Pedro Texeira (1656)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</si>
  <si>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</si>
  <si>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</si>
  <si>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</si>
  <si>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</si>
  <si>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</si>
  <si>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</si>
  <si>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</si>
  <si>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</si>
  <si>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</si>
  <si>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</si>
  <si>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</si>
  <si>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</si>
  <si>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</si>
  <si>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Y</t>
  </si>
  <si>
    <t>TOTAL # TILES / Y</t>
  </si>
  <si>
    <t>Experimental</t>
  </si>
  <si>
    <t>FR</t>
  </si>
  <si>
    <t>ES</t>
  </si>
  <si>
    <t>NL</t>
  </si>
  <si>
    <t>TS1</t>
  </si>
  <si>
    <t>TS2</t>
  </si>
  <si>
    <t>TS3</t>
  </si>
  <si>
    <t>TS4</t>
  </si>
  <si>
    <t>U1 (326)</t>
  </si>
  <si>
    <t>U2 (500)</t>
  </si>
  <si>
    <t>TOTAL # TILES / Y (WEIGHTED)</t>
  </si>
  <si>
    <t>TOTAL # USER SESSIONS / Y</t>
  </si>
  <si>
    <t>TOTAL # USER SESSIONS / M</t>
  </si>
  <si>
    <t>VALUE SDI-NODE/ M</t>
  </si>
  <si>
    <t>VALUE SDI-NODE / Y</t>
  </si>
  <si>
    <t># USER SESSIONS</t>
  </si>
  <si>
    <t>VALUE</t>
  </si>
  <si>
    <t>SERVICES</t>
  </si>
  <si>
    <t>WMS/WMTS factor - NEW TOTALS</t>
  </si>
  <si>
    <t>Exp. U3 (450)</t>
  </si>
  <si>
    <t>U1</t>
  </si>
  <si>
    <t>U2</t>
  </si>
  <si>
    <t>U3</t>
  </si>
  <si>
    <t>Value/Y</t>
  </si>
  <si>
    <t>Number of requests per year, WMTS</t>
  </si>
  <si>
    <t>Number of requests per year, WMS</t>
  </si>
  <si>
    <t>Number of requests per year, WMS, weighted</t>
  </si>
  <si>
    <t>Total number of requests per year, WMTS+WMS, weighted</t>
  </si>
  <si>
    <t>Parameter 1 (tiles/WMS) - to be entered</t>
  </si>
  <si>
    <t>Parameter 2 (tiles/user session) - to be entered</t>
  </si>
  <si>
    <t>Number of user sessions per year</t>
  </si>
  <si>
    <t>Number of user sessions per month</t>
  </si>
  <si>
    <t>Parameter 3 (price/1000 sessions/month) - to be entered</t>
  </si>
  <si>
    <t>Value per month</t>
  </si>
  <si>
    <t>Value per year</t>
  </si>
  <si>
    <t>SUMMARY</t>
  </si>
  <si>
    <t>€</t>
  </si>
  <si>
    <t>Highest value and 6,25€ price</t>
  </si>
  <si>
    <t>Lowest value and 6,25€ price</t>
  </si>
  <si>
    <t>FINLAND</t>
  </si>
  <si>
    <t>FRANCE</t>
  </si>
  <si>
    <t>SWEDEN</t>
  </si>
  <si>
    <t>Minimum</t>
  </si>
  <si>
    <t>Average</t>
  </si>
  <si>
    <t>COUNTRY</t>
  </si>
  <si>
    <t>FEE LEVEL</t>
  </si>
  <si>
    <t>%CHARGES</t>
  </si>
  <si>
    <t>FEE/REQUEST</t>
  </si>
  <si>
    <t>% CHARGES</t>
  </si>
  <si>
    <t>Price level index</t>
  </si>
  <si>
    <t>Country</t>
  </si>
  <si>
    <t>Spain</t>
  </si>
  <si>
    <t>Ratio</t>
  </si>
  <si>
    <t>https://ec.europa.eu/eurostat/statistics-explained/index.php?title=Comparative_price_levels_of_consumer_goods_and_services#Overall_price_levels</t>
  </si>
  <si>
    <t>Finland</t>
  </si>
  <si>
    <t>France</t>
  </si>
  <si>
    <t xml:space="preserve">Minimum fee - 10% of services </t>
  </si>
  <si>
    <t>Minimum fee - 10% of services - adjusted</t>
  </si>
  <si>
    <t>Average fee - 10% of services</t>
  </si>
  <si>
    <t>Average fee - 10% of services - adjusted</t>
  </si>
  <si>
    <t>SUMMARY - WMS</t>
  </si>
  <si>
    <t>SUMMARY - WMTS</t>
  </si>
  <si>
    <t>TOTAL (sum)</t>
  </si>
  <si>
    <t>TOTAL (function)</t>
  </si>
  <si>
    <t>WMS Total</t>
  </si>
  <si>
    <t>WMTS Total</t>
  </si>
  <si>
    <t>Sweden</t>
  </si>
  <si>
    <t>SUMMARY for the 10%CHARGES scenarios</t>
  </si>
  <si>
    <t>LIDAR 2ª Cobertura (2015-Actualidad)</t>
  </si>
  <si>
    <t>MTN25 ráster</t>
  </si>
  <si>
    <t>Ortofoto PNOA Máxima Actualidad</t>
  </si>
  <si>
    <t>Fee/download</t>
  </si>
  <si>
    <t>%charges</t>
  </si>
  <si>
    <t>Country 1 - adjusted</t>
  </si>
  <si>
    <t>Number of downloads</t>
  </si>
  <si>
    <t>Country 1 - not-adjusted</t>
  </si>
  <si>
    <t>Country 2 - not-adjusted</t>
  </si>
  <si>
    <t>Country 2 - adjusted</t>
  </si>
  <si>
    <t>Adjusted fee/download</t>
  </si>
  <si>
    <t>Adjustment factors</t>
  </si>
  <si>
    <t>Finland (country 1)</t>
  </si>
  <si>
    <t>Croatia (country 2 for ortofoto &amp; MTN25)</t>
  </si>
  <si>
    <t>Sweden (country 2 for LIDAR)</t>
  </si>
  <si>
    <t>TOTAL REQUESTS 2020</t>
  </si>
  <si>
    <t>TOTAL NUMBER OF DOWNLOADS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</si>
</sst>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.00000"/>
    <numFmt numFmtId="166" formatCode="0.0"/>
    <numFmt numFmtId="167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0"/>
      <name val="Bodoni MT Condensed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9" fillId="11" borderId="0" applyNumberFormat="0" applyBorder="0" applyAlignment="0" applyProtection="0"/>
  </cellStyleXfs>
  <cellXfs count="130">
    <xf numFmtId="0" fontId="0" fillId="0" borderId="0" xfId="0"/>
    <xf numFmtId="2" fontId="0" fillId="0" borderId="0" xfId="0" applyNumberFormat="1" applyAlignment="1">
      <alignment horizontal="right"/>
    </xf>
    <xf numFmtId="2" fontId="0" fillId="0" borderId="0" xfId="0" applyNumberFormat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2" fontId="4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2" fontId="4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2" fontId="2" fillId="2" borderId="0" xfId="0" applyNumberFormat="1" applyFont="1" applyFill="1" applyAlignment="1">
      <alignment horizontal="center"/>
    </xf>
    <xf numFmtId="3" fontId="0" fillId="0" borderId="0" xfId="0" applyNumberFormat="1"/>
    <xf numFmtId="3" fontId="0" fillId="0" borderId="0" xfId="0" applyNumberFormat="1" applyFont="1"/>
    <xf numFmtId="2" fontId="4" fillId="2" borderId="1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right"/>
    </xf>
    <xf numFmtId="4" fontId="0" fillId="0" borderId="0" xfId="0" applyNumberFormat="1"/>
    <xf numFmtId="1" fontId="2" fillId="2" borderId="0" xfId="0" applyNumberFormat="1" applyFont="1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2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0" xfId="0" applyBorder="1"/>
    <xf numFmtId="3" fontId="0" fillId="0" borderId="4" xfId="0" applyNumberFormat="1" applyBorder="1"/>
    <xf numFmtId="0" fontId="0" fillId="0" borderId="1" xfId="0" applyBorder="1" applyAlignment="1">
      <alignment vertical="center" wrapText="1"/>
    </xf>
    <xf numFmtId="0" fontId="5" fillId="0" borderId="1" xfId="2" applyBorder="1" applyAlignment="1">
      <alignment vertical="center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Font="1" applyBorder="1"/>
    <xf numFmtId="0" fontId="3" fillId="0" borderId="1" xfId="1" applyBorder="1" applyAlignment="1" applyProtection="1">
      <alignment vertical="center" wrapText="1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4" fillId="2" borderId="1" xfId="0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3" fontId="6" fillId="0" borderId="1" xfId="0" applyNumberFormat="1" applyFont="1" applyFill="1" applyBorder="1" applyAlignment="1">
      <alignment horizontal="right"/>
    </xf>
    <xf numFmtId="3" fontId="0" fillId="4" borderId="1" xfId="0" applyNumberFormat="1" applyFill="1" applyBorder="1"/>
    <xf numFmtId="164" fontId="2" fillId="2" borderId="0" xfId="0" applyNumberFormat="1" applyFont="1" applyFill="1" applyAlignment="1">
      <alignment horizontal="center"/>
    </xf>
    <xf numFmtId="3" fontId="0" fillId="0" borderId="2" xfId="0" applyNumberFormat="1" applyBorder="1"/>
    <xf numFmtId="4" fontId="7" fillId="2" borderId="0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5" borderId="1" xfId="0" applyNumberFormat="1" applyFill="1" applyBorder="1"/>
    <xf numFmtId="3" fontId="0" fillId="5" borderId="2" xfId="0" applyNumberFormat="1" applyFill="1" applyBorder="1"/>
    <xf numFmtId="3" fontId="0" fillId="5" borderId="4" xfId="0" applyNumberFormat="1" applyFill="1" applyBorder="1"/>
    <xf numFmtId="3" fontId="0" fillId="6" borderId="1" xfId="0" applyNumberFormat="1" applyFill="1" applyBorder="1"/>
    <xf numFmtId="3" fontId="0" fillId="7" borderId="1" xfId="0" applyNumberFormat="1" applyFill="1" applyBorder="1"/>
    <xf numFmtId="3" fontId="0" fillId="8" borderId="1" xfId="0" applyNumberFormat="1" applyFill="1" applyBorder="1"/>
    <xf numFmtId="3" fontId="0" fillId="9" borderId="1" xfId="0" applyNumberFormat="1" applyFill="1" applyBorder="1"/>
    <xf numFmtId="0" fontId="0" fillId="0" borderId="2" xfId="0" applyBorder="1"/>
    <xf numFmtId="0" fontId="2" fillId="2" borderId="2" xfId="0" applyFont="1" applyFill="1" applyBorder="1"/>
    <xf numFmtId="2" fontId="0" fillId="0" borderId="1" xfId="0" applyNumberFormat="1" applyBorder="1"/>
    <xf numFmtId="1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1" fontId="0" fillId="9" borderId="1" xfId="0" applyNumberFormat="1" applyFill="1" applyBorder="1"/>
    <xf numFmtId="0" fontId="0" fillId="9" borderId="1" xfId="0" applyFill="1" applyBorder="1" applyAlignment="1">
      <alignment vertical="center" wrapText="1"/>
    </xf>
    <xf numFmtId="0" fontId="0" fillId="0" borderId="1" xfId="0" applyFill="1" applyBorder="1"/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/>
    <xf numFmtId="2" fontId="0" fillId="0" borderId="1" xfId="0" applyNumberFormat="1" applyBorder="1" applyAlignment="1">
      <alignment horizontal="right"/>
    </xf>
    <xf numFmtId="0" fontId="0" fillId="9" borderId="1" xfId="0" applyFill="1" applyBorder="1"/>
    <xf numFmtId="4" fontId="0" fillId="9" borderId="1" xfId="0" applyNumberFormat="1" applyFill="1" applyBorder="1"/>
    <xf numFmtId="1" fontId="0" fillId="10" borderId="1" xfId="0" applyNumberFormat="1" applyFill="1" applyBorder="1" applyAlignment="1">
      <alignment horizontal="center"/>
    </xf>
    <xf numFmtId="4" fontId="0" fillId="0" borderId="1" xfId="0" applyNumberFormat="1" applyBorder="1"/>
    <xf numFmtId="1" fontId="0" fillId="0" borderId="0" xfId="0" applyNumberFormat="1"/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1" fillId="0" borderId="0" xfId="0" applyFont="1"/>
    <xf numFmtId="3" fontId="11" fillId="0" borderId="0" xfId="0" applyNumberFormat="1" applyFont="1"/>
    <xf numFmtId="2" fontId="11" fillId="0" borderId="0" xfId="0" applyNumberFormat="1" applyFont="1"/>
    <xf numFmtId="2" fontId="12" fillId="2" borderId="3" xfId="0" applyNumberFormat="1" applyFont="1" applyFill="1" applyBorder="1" applyAlignment="1">
      <alignment horizontal="center"/>
    </xf>
    <xf numFmtId="3" fontId="11" fillId="0" borderId="1" xfId="0" applyNumberFormat="1" applyFont="1" applyBorder="1"/>
    <xf numFmtId="2" fontId="12" fillId="2" borderId="1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4" fontId="3" fillId="0" borderId="0" xfId="1" applyNumberFormat="1" applyFill="1" applyBorder="1" applyAlignment="1" applyProtection="1"/>
    <xf numFmtId="1" fontId="10" fillId="10" borderId="1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/>
    <xf numFmtId="3" fontId="14" fillId="0" borderId="0" xfId="0" applyNumberFormat="1" applyFont="1"/>
    <xf numFmtId="3" fontId="10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0" fontId="14" fillId="0" borderId="0" xfId="0" applyFont="1"/>
    <xf numFmtId="3" fontId="15" fillId="2" borderId="3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9" borderId="1" xfId="0" applyNumberFormat="1" applyFill="1" applyBorder="1" applyAlignment="1">
      <alignment horizontal="center"/>
    </xf>
    <xf numFmtId="4" fontId="0" fillId="9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3" fontId="16" fillId="11" borderId="0" xfId="3" applyNumberFormat="1" applyFont="1"/>
    <xf numFmtId="0" fontId="16" fillId="11" borderId="0" xfId="3" applyFont="1" applyBorder="1"/>
    <xf numFmtId="3" fontId="6" fillId="11" borderId="1" xfId="3" applyNumberFormat="1" applyFont="1" applyBorder="1" applyAlignment="1">
      <alignment horizontal="center"/>
    </xf>
    <xf numFmtId="3" fontId="17" fillId="0" borderId="0" xfId="0" applyNumberFormat="1" applyFont="1"/>
    <xf numFmtId="9" fontId="1" fillId="2" borderId="0" xfId="0" applyNumberFormat="1" applyFont="1" applyFill="1"/>
    <xf numFmtId="164" fontId="0" fillId="0" borderId="0" xfId="0" applyNumberFormat="1"/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</cellXfs>
  <cellStyles count="4">
    <cellStyle name="Hipervínculo" xfId="1" builtinId="8"/>
    <cellStyle name="Hipervínculo 2" xfId="2" xr:uid="{00000000-0005-0000-0000-000000000000}"/>
    <cellStyle name="Incorrecto" xfId="3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Benefit/Value Central</a:t>
            </a:r>
            <a:r>
              <a:rPr lang="en-US" baseline="0"/>
              <a:t> SDI-Node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'Template C&amp;B'!$O$36:$S$36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'Template C&amp;B'!$O$47:$S$47</c:f>
              <c:numCache>
                <c:formatCode>#,##0</c:formatCode>
                <c:ptCount val="5"/>
                <c:pt idx="0">
                  <c:v>568771.83978386677</c:v>
                </c:pt>
                <c:pt idx="1">
                  <c:v>610794.5014861112</c:v>
                </c:pt>
                <c:pt idx="2">
                  <c:v>352222.45079302223</c:v>
                </c:pt>
                <c:pt idx="3">
                  <c:v>341692.38026480004</c:v>
                </c:pt>
                <c:pt idx="4">
                  <c:v>344355.38792320003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B-4F45-8422-B6605B05C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307872"/>
        <c:axId val="511304592"/>
      </c:barChart>
      <c:catAx>
        <c:axId val="511307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304592"/>
        <c:crosses val="autoZero"/>
        <c:auto val="1"/>
        <c:lblAlgn val="ctr"/>
        <c:lblOffset val="100"/>
        <c:noMultiLvlLbl val="0"/>
      </c:catAx>
      <c:valAx>
        <c:axId val="51130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30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2309446</xdr:colOff>
      <xdr:row>48</xdr:row>
      <xdr:rowOff>14654</xdr:rowOff>
    </xdr:from>
    <xdr:to>
      <xdr:col>16</xdr:col>
      <xdr:colOff>978877</xdr:colOff>
      <xdr:row>63</xdr:row>
      <xdr:rowOff>32239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gn.es/wms-inspire/cuadriculas?request=GetCapabilities&amp;service=WMS" TargetMode="External"/><Relationship Id="rId13" Type="http://schemas.openxmlformats.org/officeDocument/2006/relationships/hyperlink" Target="http://www.ign.es/wms-inspire/mdt?request=GetCapabilities&amp;service=WMS" TargetMode="External"/><Relationship Id="rId18" Type="http://schemas.openxmlformats.org/officeDocument/2006/relationships/hyperlink" Target="http://www.ign.es/wms-inspire/unidades-administrativas?request=GetCapabilities&amp;service=WMS" TargetMode="External"/><Relationship Id="rId3" Type="http://schemas.openxmlformats.org/officeDocument/2006/relationships/hyperlink" Target="http://www.ign.es/wmts/mdt?request=GetCapabilities&amp;service=WMTS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www.ign.es/wms-inspire/mapa-raster?request=GetCapabilities&amp;service=WMS" TargetMode="External"/><Relationship Id="rId12" Type="http://schemas.openxmlformats.org/officeDocument/2006/relationships/hyperlink" Target="http://www.ign.es/wms/minutas-cartograficas?request=GetCapabilities&amp;service=WMS" TargetMode="External"/><Relationship Id="rId17" Type="http://schemas.openxmlformats.org/officeDocument/2006/relationships/hyperlink" Target="http://www.ign.es/wms-inspire/redes-geodesicas?request=GetCapabilities&amp;service=WMS" TargetMode="External"/><Relationship Id="rId2" Type="http://schemas.openxmlformats.org/officeDocument/2006/relationships/hyperlink" Target="http://www.ign.es/wmts/ign-base?request=GetCapabilities&amp;service=WMTS" TargetMode="External"/><Relationship Id="rId16" Type="http://schemas.openxmlformats.org/officeDocument/2006/relationships/hyperlink" Target="http://www.ign.es/wms/primera-edicion-mtn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ign.es/wmts/mapa-raster?request=GetCapabilities&amp;service=WMTS" TargetMode="External"/><Relationship Id="rId6" Type="http://schemas.openxmlformats.org/officeDocument/2006/relationships/hyperlink" Target="http://www.ign.es/wms-inspire/camino-santiago?request=GetCapabilities&amp;service=WMS" TargetMode="External"/><Relationship Id="rId11" Type="http://schemas.openxmlformats.org/officeDocument/2006/relationships/hyperlink" Target="http://www.ign.es/wms-inspire/ign-base?request=GetCapabilities&amp;service=WMS" TargetMode="External"/><Relationship Id="rId5" Type="http://schemas.openxmlformats.org/officeDocument/2006/relationships/hyperlink" Target="http://www.ign.es/wmts/primera-edicion-mtn?request=GetCapabilities&amp;service=WMTS" TargetMode="External"/><Relationship Id="rId15" Type="http://schemas.openxmlformats.org/officeDocument/2006/relationships/hyperlink" Target="http://www.ign.es/wms-inspire/pnoa-ma?request=GetCapabilities&amp;service=WMS" TargetMode="External"/><Relationship Id="rId10" Type="http://schemas.openxmlformats.org/officeDocument/2006/relationships/hyperlink" Target="http://www.ign.es/wms-inspire/geofisica?request=GetCapabilities&amp;service=WMS" TargetMode="External"/><Relationship Id="rId19" Type="http://schemas.openxmlformats.org/officeDocument/2006/relationships/hyperlink" Target="http://www.ign.es/wmts/plano-texeira" TargetMode="External"/><Relationship Id="rId4" Type="http://schemas.openxmlformats.org/officeDocument/2006/relationships/hyperlink" Target="http://www.ign.es/wmts/pnoa-ma?request=GetCapabilities&amp;service=WMTS" TargetMode="External"/><Relationship Id="rId9" Type="http://schemas.openxmlformats.org/officeDocument/2006/relationships/hyperlink" Target="http://fototeca.cnig.es/wms/fototeca.dll?request=GetCapabilities&amp;service=WMS" TargetMode="External"/><Relationship Id="rId14" Type="http://schemas.openxmlformats.org/officeDocument/2006/relationships/hyperlink" Target="http://www.ign.es/wms/pnoa-historico?request=GetCapabilities&amp;service=WM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gn.es/wms-inspire/cuadriculas?request=GetCapabilities&amp;service=WMS" TargetMode="External"/><Relationship Id="rId13" Type="http://schemas.openxmlformats.org/officeDocument/2006/relationships/hyperlink" Target="http://www.ign.es/wms-inspire/mdt?request=GetCapabilities&amp;service=WMS" TargetMode="External"/><Relationship Id="rId18" Type="http://schemas.openxmlformats.org/officeDocument/2006/relationships/hyperlink" Target="http://www.ign.es/wms-inspire/unidades-administrativas?request=GetCapabilities&amp;service=WMS" TargetMode="External"/><Relationship Id="rId3" Type="http://schemas.openxmlformats.org/officeDocument/2006/relationships/hyperlink" Target="http://www.ign.es/wmts/mdt?request=GetCapabilities&amp;service=WMTS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www.ign.es/wms-inspire/mapa-raster?request=GetCapabilities&amp;service=WMS" TargetMode="External"/><Relationship Id="rId12" Type="http://schemas.openxmlformats.org/officeDocument/2006/relationships/hyperlink" Target="http://www.ign.es/wms/minutas-cartograficas?request=GetCapabilities&amp;service=WMS" TargetMode="External"/><Relationship Id="rId17" Type="http://schemas.openxmlformats.org/officeDocument/2006/relationships/hyperlink" Target="http://www.ign.es/wms-inspire/redes-geodesicas?request=GetCapabilities&amp;service=WMS" TargetMode="External"/><Relationship Id="rId2" Type="http://schemas.openxmlformats.org/officeDocument/2006/relationships/hyperlink" Target="http://www.ign.es/wmts/ign-base?request=GetCapabilities&amp;service=WMTS" TargetMode="External"/><Relationship Id="rId16" Type="http://schemas.openxmlformats.org/officeDocument/2006/relationships/hyperlink" Target="http://www.ign.es/wms/primera-edicion-mtn" TargetMode="External"/><Relationship Id="rId20" Type="http://schemas.openxmlformats.org/officeDocument/2006/relationships/hyperlink" Target="https://ec.europa.eu/eurostat/statistics-explained/index.php?title=Comparative_price_levels_of_consumer_goods_and_services" TargetMode="External"/><Relationship Id="rId1" Type="http://schemas.openxmlformats.org/officeDocument/2006/relationships/hyperlink" Target="http://www.ign.es/wmts/mapa-raster?request=GetCapabilities&amp;service=WMTS" TargetMode="External"/><Relationship Id="rId6" Type="http://schemas.openxmlformats.org/officeDocument/2006/relationships/hyperlink" Target="http://www.ign.es/wms-inspire/camino-santiago?request=GetCapabilities&amp;service=WMS" TargetMode="External"/><Relationship Id="rId11" Type="http://schemas.openxmlformats.org/officeDocument/2006/relationships/hyperlink" Target="http://www.ign.es/wms-inspire/ign-base?request=GetCapabilities&amp;service=WMS" TargetMode="External"/><Relationship Id="rId5" Type="http://schemas.openxmlformats.org/officeDocument/2006/relationships/hyperlink" Target="http://www.ign.es/wmts/primera-edicion-mtn?request=GetCapabilities&amp;service=WMTS" TargetMode="External"/><Relationship Id="rId15" Type="http://schemas.openxmlformats.org/officeDocument/2006/relationships/hyperlink" Target="http://www.ign.es/wms-inspire/pnoa-ma?request=GetCapabilities&amp;service=WMS" TargetMode="External"/><Relationship Id="rId10" Type="http://schemas.openxmlformats.org/officeDocument/2006/relationships/hyperlink" Target="http://www.ign.es/wms-inspire/geofisica?request=GetCapabilities&amp;service=WMS" TargetMode="External"/><Relationship Id="rId19" Type="http://schemas.openxmlformats.org/officeDocument/2006/relationships/hyperlink" Target="http://www.ign.es/wmts/plano-texeira" TargetMode="External"/><Relationship Id="rId4" Type="http://schemas.openxmlformats.org/officeDocument/2006/relationships/hyperlink" Target="http://www.ign.es/wmts/pnoa-ma?request=GetCapabilities&amp;service=WMTS" TargetMode="External"/><Relationship Id="rId9" Type="http://schemas.openxmlformats.org/officeDocument/2006/relationships/hyperlink" Target="http://fototeca.cnig.es/wms/fototeca.dll?request=GetCapabilities&amp;service=WMS" TargetMode="External"/><Relationship Id="rId14" Type="http://schemas.openxmlformats.org/officeDocument/2006/relationships/hyperlink" Target="http://www.ign.es/wms/pnoa-historico?request=GetCapabilities&amp;service=WM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"/>
  <sheetViews>
    <sheetView zoomScale="80" zoomScaleNormal="80" workbookViewId="0">
      <selection activeCell="O5" sqref="O5"/>
    </sheetView>
  </sheetViews>
  <sheetFormatPr baseColWidth="10" defaultColWidth="11.5546875" defaultRowHeight="14.4" x14ac:dyDescent="0.3"/>
  <cols>
    <col min="1" max="1" width="33.33203125" customWidth="1"/>
    <col min="2" max="2" width="52" customWidth="1"/>
    <col min="3" max="3" width="13.88671875" style="2" hidden="1" customWidth="1"/>
    <col min="4" max="4" width="15.88671875" style="2" hidden="1" customWidth="1"/>
    <col min="5" max="5" width="13.109375" style="1" hidden="1" customWidth="1"/>
    <col min="6" max="6" width="13.109375" style="2" hidden="1" customWidth="1"/>
    <col min="7" max="7" width="14.33203125" hidden="1" customWidth="1"/>
    <col min="8" max="12" width="0" hidden="1" customWidth="1"/>
    <col min="13" max="13" width="4.88671875" hidden="1" customWidth="1"/>
    <col min="14" max="14" width="5.6640625" hidden="1" customWidth="1"/>
    <col min="15" max="15" width="17.109375" style="15" customWidth="1"/>
    <col min="16" max="16" width="17" customWidth="1"/>
    <col min="17" max="17" width="16" customWidth="1"/>
    <col min="18" max="19" width="15.33203125" customWidth="1"/>
    <col min="31" max="31" width="12.6640625" customWidth="1"/>
    <col min="32" max="32" width="16.44140625" customWidth="1"/>
    <col min="33" max="33" width="17.33203125" customWidth="1"/>
    <col min="34" max="34" width="17.5546875" customWidth="1"/>
  </cols>
  <sheetData>
    <row r="1" spans="1:34" x14ac:dyDescent="0.3">
      <c r="A1" s="3" t="s">
        <v>74</v>
      </c>
      <c r="B1" s="4" t="s">
        <v>6</v>
      </c>
      <c r="C1" s="12"/>
      <c r="D1" s="5"/>
      <c r="E1" s="12" t="s">
        <v>20</v>
      </c>
      <c r="F1" s="9"/>
      <c r="G1" s="6"/>
      <c r="H1" s="12"/>
      <c r="I1" s="5"/>
      <c r="J1" s="12" t="s">
        <v>20</v>
      </c>
      <c r="K1" s="9"/>
      <c r="L1" s="6"/>
      <c r="M1" s="12"/>
      <c r="N1" s="5"/>
      <c r="O1" s="47"/>
      <c r="P1" s="123" t="s">
        <v>75</v>
      </c>
      <c r="Q1" s="123"/>
      <c r="R1" s="123"/>
      <c r="S1" s="124" t="s">
        <v>72</v>
      </c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0" t="s">
        <v>73</v>
      </c>
      <c r="AG1" s="121"/>
      <c r="AH1" s="121"/>
    </row>
    <row r="2" spans="1:34" x14ac:dyDescent="0.3">
      <c r="A2" s="3"/>
      <c r="B2" s="4"/>
      <c r="C2" s="13"/>
      <c r="D2" s="7"/>
      <c r="E2" s="13"/>
      <c r="F2" s="19"/>
      <c r="G2" s="6"/>
      <c r="H2" s="13"/>
      <c r="I2" s="7"/>
      <c r="J2" s="13"/>
      <c r="K2" s="19"/>
      <c r="L2" s="6"/>
      <c r="M2" s="13"/>
      <c r="N2" s="7"/>
      <c r="O2" s="14"/>
      <c r="P2" s="48" t="s">
        <v>61</v>
      </c>
      <c r="Q2" s="48" t="s">
        <v>62</v>
      </c>
      <c r="R2" s="48" t="s">
        <v>63</v>
      </c>
      <c r="S2" s="48" t="s">
        <v>64</v>
      </c>
      <c r="T2" s="124" t="s">
        <v>61</v>
      </c>
      <c r="U2" s="124"/>
      <c r="V2" s="124"/>
      <c r="W2" s="124" t="s">
        <v>62</v>
      </c>
      <c r="X2" s="124"/>
      <c r="Y2" s="124"/>
      <c r="Z2" s="124" t="s">
        <v>63</v>
      </c>
      <c r="AA2" s="124"/>
      <c r="AB2" s="124"/>
      <c r="AC2" s="124" t="s">
        <v>64</v>
      </c>
      <c r="AD2" s="124"/>
      <c r="AE2" s="124"/>
      <c r="AF2" s="20"/>
      <c r="AG2" s="43">
        <v>6.25</v>
      </c>
      <c r="AH2" s="21"/>
    </row>
    <row r="3" spans="1:34" x14ac:dyDescent="0.3">
      <c r="A3" s="3"/>
      <c r="B3" s="4"/>
      <c r="C3" s="13"/>
      <c r="D3" s="7"/>
      <c r="E3" s="13"/>
      <c r="F3" s="19"/>
      <c r="G3" s="6"/>
      <c r="H3" s="13"/>
      <c r="I3" s="7"/>
      <c r="J3" s="13"/>
      <c r="K3" s="19"/>
      <c r="L3" s="6"/>
      <c r="M3" s="13"/>
      <c r="N3" s="7"/>
      <c r="O3" s="14"/>
      <c r="P3" s="48" t="s">
        <v>58</v>
      </c>
      <c r="Q3" s="48" t="s">
        <v>59</v>
      </c>
      <c r="R3" s="48" t="s">
        <v>60</v>
      </c>
      <c r="S3" s="48" t="s">
        <v>57</v>
      </c>
      <c r="T3" s="46" t="s">
        <v>65</v>
      </c>
      <c r="U3" s="46" t="s">
        <v>66</v>
      </c>
      <c r="V3" s="46" t="s">
        <v>76</v>
      </c>
      <c r="W3" s="46" t="s">
        <v>65</v>
      </c>
      <c r="X3" s="46" t="s">
        <v>66</v>
      </c>
      <c r="Y3" s="46" t="s">
        <v>76</v>
      </c>
      <c r="Z3" s="46" t="s">
        <v>65</v>
      </c>
      <c r="AA3" s="46" t="s">
        <v>66</v>
      </c>
      <c r="AB3" s="46" t="s">
        <v>76</v>
      </c>
      <c r="AC3" s="46" t="s">
        <v>65</v>
      </c>
      <c r="AD3" s="46" t="s">
        <v>66</v>
      </c>
      <c r="AE3" s="46" t="s">
        <v>76</v>
      </c>
      <c r="AF3" s="43" t="s">
        <v>77</v>
      </c>
      <c r="AG3" s="43" t="s">
        <v>78</v>
      </c>
      <c r="AH3" s="43" t="s">
        <v>79</v>
      </c>
    </row>
    <row r="4" spans="1:34" x14ac:dyDescent="0.3">
      <c r="A4" s="3" t="s">
        <v>7</v>
      </c>
      <c r="B4" s="4"/>
      <c r="C4" s="13" t="s">
        <v>42</v>
      </c>
      <c r="D4" s="13" t="s">
        <v>43</v>
      </c>
      <c r="E4" s="13" t="s">
        <v>44</v>
      </c>
      <c r="F4" s="13" t="s">
        <v>45</v>
      </c>
      <c r="G4" s="13" t="s">
        <v>46</v>
      </c>
      <c r="H4" s="13" t="s">
        <v>47</v>
      </c>
      <c r="I4" s="13" t="s">
        <v>48</v>
      </c>
      <c r="J4" s="13" t="s">
        <v>49</v>
      </c>
      <c r="K4" s="13" t="s">
        <v>50</v>
      </c>
      <c r="L4" s="13" t="s">
        <v>51</v>
      </c>
      <c r="M4" s="13" t="s">
        <v>52</v>
      </c>
      <c r="N4" s="13" t="s">
        <v>53</v>
      </c>
      <c r="O4" s="45" t="s">
        <v>140</v>
      </c>
      <c r="P4" s="46">
        <v>1</v>
      </c>
      <c r="Q4" s="46">
        <v>1</v>
      </c>
      <c r="R4" s="46">
        <v>1</v>
      </c>
      <c r="S4" s="46">
        <v>1</v>
      </c>
      <c r="T4" s="46" t="s">
        <v>55</v>
      </c>
      <c r="U4" s="46" t="s">
        <v>55</v>
      </c>
      <c r="V4" s="46" t="s">
        <v>55</v>
      </c>
      <c r="W4" s="46" t="s">
        <v>55</v>
      </c>
      <c r="X4" s="46" t="s">
        <v>55</v>
      </c>
      <c r="Y4" s="46" t="s">
        <v>55</v>
      </c>
      <c r="Z4" s="46" t="s">
        <v>55</v>
      </c>
      <c r="AA4" s="46" t="s">
        <v>55</v>
      </c>
      <c r="AB4" s="46" t="s">
        <v>55</v>
      </c>
      <c r="AC4" s="46" t="s">
        <v>55</v>
      </c>
      <c r="AD4" s="46" t="s">
        <v>55</v>
      </c>
      <c r="AE4" s="46" t="s">
        <v>55</v>
      </c>
      <c r="AF4" s="16" t="s">
        <v>80</v>
      </c>
      <c r="AG4" s="21" t="s">
        <v>80</v>
      </c>
      <c r="AH4" s="21" t="s">
        <v>80</v>
      </c>
    </row>
    <row r="5" spans="1:34" ht="16.5" customHeight="1" x14ac:dyDescent="0.3">
      <c r="A5" s="64" t="s">
        <v>22</v>
      </c>
      <c r="B5" s="32" t="s">
        <v>3</v>
      </c>
      <c r="C5" s="22">
        <v>259371676</v>
      </c>
      <c r="D5" s="22">
        <v>279403380</v>
      </c>
      <c r="E5" s="22">
        <v>347271384</v>
      </c>
      <c r="F5" s="22">
        <v>354455827</v>
      </c>
      <c r="G5" s="22">
        <v>347812619</v>
      </c>
      <c r="H5" s="22">
        <v>355228419</v>
      </c>
      <c r="I5" s="22">
        <v>373987115</v>
      </c>
      <c r="J5" s="22">
        <v>502968235</v>
      </c>
      <c r="K5" s="22">
        <v>418076447</v>
      </c>
      <c r="L5" s="22">
        <v>435792268</v>
      </c>
      <c r="M5" s="22">
        <v>346402907</v>
      </c>
      <c r="N5" s="22">
        <v>357098545</v>
      </c>
      <c r="O5" s="22">
        <v>5525294473</v>
      </c>
      <c r="P5" s="22">
        <f t="shared" ref="P5:P10" si="0">SUM(O5*1)</f>
        <v>5525294473</v>
      </c>
      <c r="Q5" s="22">
        <f t="shared" ref="Q5:Q10" si="1">SUM(O5*1)</f>
        <v>5525294473</v>
      </c>
      <c r="R5" s="22">
        <f>SUM(O5*1)</f>
        <v>5525294473</v>
      </c>
      <c r="S5" s="22">
        <f>SUM(P5*1)</f>
        <v>5525294473</v>
      </c>
      <c r="T5" s="30">
        <f t="shared" ref="T5:T24" si="2">SUM(P5/326)</f>
        <v>16948756.052147239</v>
      </c>
      <c r="U5" s="44">
        <f t="shared" ref="U5:U24" si="3">SUM(P5/500)</f>
        <v>11050588.946</v>
      </c>
      <c r="V5" s="44">
        <f t="shared" ref="V5:V10" si="4">SUM(P5/450)</f>
        <v>12278432.162222221</v>
      </c>
      <c r="W5" s="30">
        <f t="shared" ref="W5:W24" si="5">SUM(Q5/326)</f>
        <v>16948756.052147239</v>
      </c>
      <c r="X5" s="18">
        <f t="shared" ref="X5:X24" si="6">SUM(Q5/500)</f>
        <v>11050588.946</v>
      </c>
      <c r="Y5" s="18">
        <f t="shared" ref="Y5:Y10" si="7">SUM(Q5/450)</f>
        <v>12278432.162222221</v>
      </c>
      <c r="Z5" s="18">
        <f t="shared" ref="Z5:Z24" si="8">SUM(R5/326)</f>
        <v>16948756.052147239</v>
      </c>
      <c r="AA5" s="18">
        <f t="shared" ref="AA5:AA24" si="9">SUM(R5/500)</f>
        <v>11050588.946</v>
      </c>
      <c r="AB5" s="18">
        <f t="shared" ref="AB5:AB10" si="10">SUM(R5/450)</f>
        <v>12278432.162222221</v>
      </c>
      <c r="AC5" s="18">
        <f t="shared" ref="AC5:AC24" si="11">SUM(S5/326)</f>
        <v>16948756.052147239</v>
      </c>
      <c r="AD5" s="44">
        <f t="shared" ref="AD5:AD24" si="12">SUM(S5/500)</f>
        <v>11050588.946</v>
      </c>
      <c r="AE5" s="44">
        <f t="shared" ref="AE5:AE10" si="13">SUM(S5/450)</f>
        <v>12278432.162222221</v>
      </c>
      <c r="AF5" s="63">
        <f>(T5/12000*AG2*12)</f>
        <v>105929.72532592024</v>
      </c>
      <c r="AG5" s="61">
        <f>(U5/12000*AG2*12)</f>
        <v>69066.1809125</v>
      </c>
      <c r="AH5" s="61">
        <f>(V5/12000*AG2*12)</f>
        <v>76740.201013888887</v>
      </c>
    </row>
    <row r="6" spans="1:34" ht="18" customHeight="1" x14ac:dyDescent="0.3">
      <c r="A6" s="64" t="s">
        <v>23</v>
      </c>
      <c r="B6" s="32" t="s">
        <v>1</v>
      </c>
      <c r="C6" s="22">
        <v>249471332</v>
      </c>
      <c r="D6" s="22">
        <v>342031555</v>
      </c>
      <c r="E6" s="22">
        <v>462971295</v>
      </c>
      <c r="F6" s="22">
        <v>435489988</v>
      </c>
      <c r="G6" s="22">
        <v>442921986</v>
      </c>
      <c r="H6" s="22">
        <v>400130647</v>
      </c>
      <c r="I6" s="22">
        <v>370086747</v>
      </c>
      <c r="J6" s="22">
        <v>356673757</v>
      </c>
      <c r="K6" s="22">
        <v>370313668</v>
      </c>
      <c r="L6" s="22">
        <v>427620532</v>
      </c>
      <c r="M6" s="22">
        <v>403987541</v>
      </c>
      <c r="N6" s="22">
        <v>334629194</v>
      </c>
      <c r="O6" s="22">
        <v>6149213927</v>
      </c>
      <c r="P6" s="22">
        <f t="shared" si="0"/>
        <v>6149213927</v>
      </c>
      <c r="Q6" s="22">
        <f t="shared" si="1"/>
        <v>6149213927</v>
      </c>
      <c r="R6" s="22">
        <f t="shared" ref="R6:S10" si="14">SUM(O6*1)</f>
        <v>6149213927</v>
      </c>
      <c r="S6" s="22">
        <f t="shared" si="14"/>
        <v>6149213927</v>
      </c>
      <c r="T6" s="30">
        <f t="shared" si="2"/>
        <v>18862619.407975461</v>
      </c>
      <c r="U6" s="44">
        <f t="shared" si="3"/>
        <v>12298427.854</v>
      </c>
      <c r="V6" s="44">
        <f t="shared" si="4"/>
        <v>13664919.837777779</v>
      </c>
      <c r="W6" s="30">
        <f t="shared" si="5"/>
        <v>18862619.407975461</v>
      </c>
      <c r="X6" s="18">
        <f t="shared" si="6"/>
        <v>12298427.854</v>
      </c>
      <c r="Y6" s="18">
        <f t="shared" si="7"/>
        <v>13664919.837777779</v>
      </c>
      <c r="Z6" s="18">
        <f t="shared" si="8"/>
        <v>18862619.407975461</v>
      </c>
      <c r="AA6" s="18">
        <f t="shared" si="9"/>
        <v>12298427.854</v>
      </c>
      <c r="AB6" s="18">
        <f t="shared" si="10"/>
        <v>13664919.837777779</v>
      </c>
      <c r="AC6" s="18">
        <f t="shared" si="11"/>
        <v>18862619.407975461</v>
      </c>
      <c r="AD6" s="44">
        <f t="shared" si="12"/>
        <v>12298427.854</v>
      </c>
      <c r="AE6" s="44">
        <f t="shared" si="13"/>
        <v>13664919.837777779</v>
      </c>
      <c r="AF6" s="63">
        <f>(T6/12000*AG2*12)</f>
        <v>117891.37129984662</v>
      </c>
      <c r="AG6" s="61">
        <f>(U6/12000*AG2*12)</f>
        <v>76865.174087499996</v>
      </c>
      <c r="AH6" s="61">
        <f>(V6/12000*AG2*12)</f>
        <v>85405.74898611111</v>
      </c>
    </row>
    <row r="7" spans="1:34" ht="19.649999999999999" customHeight="1" x14ac:dyDescent="0.3">
      <c r="A7" s="31" t="s">
        <v>24</v>
      </c>
      <c r="B7" s="32" t="s">
        <v>8</v>
      </c>
      <c r="C7" s="18">
        <v>1926705</v>
      </c>
      <c r="D7" s="18">
        <v>1440352</v>
      </c>
      <c r="E7" s="18">
        <v>2845355</v>
      </c>
      <c r="F7" s="18">
        <v>1787334</v>
      </c>
      <c r="G7" s="18">
        <v>1166910</v>
      </c>
      <c r="H7" s="18">
        <v>130169</v>
      </c>
      <c r="I7" s="18">
        <v>136539</v>
      </c>
      <c r="J7" s="18">
        <v>105086</v>
      </c>
      <c r="K7" s="18">
        <v>137908</v>
      </c>
      <c r="L7" s="18">
        <v>183739</v>
      </c>
      <c r="M7" s="18">
        <v>149312</v>
      </c>
      <c r="N7" s="18">
        <v>103254</v>
      </c>
      <c r="O7" s="33">
        <v>1547555</v>
      </c>
      <c r="P7" s="22">
        <f t="shared" si="0"/>
        <v>1547555</v>
      </c>
      <c r="Q7" s="22">
        <f t="shared" si="1"/>
        <v>1547555</v>
      </c>
      <c r="R7" s="22">
        <f t="shared" si="14"/>
        <v>1547555</v>
      </c>
      <c r="S7" s="22">
        <f t="shared" si="14"/>
        <v>1547555</v>
      </c>
      <c r="T7" s="30">
        <f t="shared" si="2"/>
        <v>4747.1012269938647</v>
      </c>
      <c r="U7" s="44">
        <f t="shared" si="3"/>
        <v>3095.11</v>
      </c>
      <c r="V7" s="44">
        <f t="shared" si="4"/>
        <v>3439.0111111111109</v>
      </c>
      <c r="W7" s="30">
        <f t="shared" si="5"/>
        <v>4747.1012269938647</v>
      </c>
      <c r="X7" s="18">
        <f t="shared" si="6"/>
        <v>3095.11</v>
      </c>
      <c r="Y7" s="18">
        <f t="shared" si="7"/>
        <v>3439.0111111111109</v>
      </c>
      <c r="Z7" s="18">
        <f t="shared" si="8"/>
        <v>4747.1012269938647</v>
      </c>
      <c r="AA7" s="18">
        <f t="shared" si="9"/>
        <v>3095.11</v>
      </c>
      <c r="AB7" s="18">
        <f t="shared" si="10"/>
        <v>3439.0111111111109</v>
      </c>
      <c r="AC7" s="18">
        <f t="shared" si="11"/>
        <v>4747.1012269938647</v>
      </c>
      <c r="AD7" s="44">
        <f t="shared" si="12"/>
        <v>3095.11</v>
      </c>
      <c r="AE7" s="44">
        <f t="shared" si="13"/>
        <v>3439.0111111111109</v>
      </c>
      <c r="AF7" s="61">
        <f>(T7/12000*AG2*12)</f>
        <v>29.669382668711652</v>
      </c>
      <c r="AG7" s="61">
        <f>(U7/12000*AG2*12)</f>
        <v>19.344437500000002</v>
      </c>
      <c r="AH7" s="61">
        <f>(V7/12000*AG2*12)</f>
        <v>21.493819444444441</v>
      </c>
    </row>
    <row r="8" spans="1:34" ht="21" customHeight="1" x14ac:dyDescent="0.3">
      <c r="A8" s="64" t="s">
        <v>25</v>
      </c>
      <c r="B8" s="32" t="s">
        <v>2</v>
      </c>
      <c r="C8" s="22">
        <v>317131187</v>
      </c>
      <c r="D8" s="22">
        <v>395386732</v>
      </c>
      <c r="E8" s="22">
        <v>497828485</v>
      </c>
      <c r="F8" s="22">
        <v>449051596</v>
      </c>
      <c r="G8" s="22">
        <v>445748002</v>
      </c>
      <c r="H8" s="22">
        <v>406062236</v>
      </c>
      <c r="I8" s="22">
        <v>374299626</v>
      </c>
      <c r="J8" s="22">
        <v>410130224</v>
      </c>
      <c r="K8" s="22">
        <v>434423067</v>
      </c>
      <c r="L8" s="22">
        <v>474466385</v>
      </c>
      <c r="M8" s="22">
        <v>407116573</v>
      </c>
      <c r="N8" s="22">
        <v>394671331</v>
      </c>
      <c r="O8" s="22">
        <v>6172695458</v>
      </c>
      <c r="P8" s="22">
        <f t="shared" si="0"/>
        <v>6172695458</v>
      </c>
      <c r="Q8" s="22">
        <f t="shared" si="1"/>
        <v>6172695458</v>
      </c>
      <c r="R8" s="22">
        <f t="shared" si="14"/>
        <v>6172695458</v>
      </c>
      <c r="S8" s="22">
        <f t="shared" si="14"/>
        <v>6172695458</v>
      </c>
      <c r="T8" s="30">
        <f t="shared" si="2"/>
        <v>18934648.644171778</v>
      </c>
      <c r="U8" s="44">
        <f t="shared" si="3"/>
        <v>12345390.915999999</v>
      </c>
      <c r="V8" s="44">
        <f t="shared" si="4"/>
        <v>13717101.017777778</v>
      </c>
      <c r="W8" s="30">
        <f t="shared" si="5"/>
        <v>18934648.644171778</v>
      </c>
      <c r="X8" s="18">
        <f t="shared" si="6"/>
        <v>12345390.915999999</v>
      </c>
      <c r="Y8" s="18">
        <f t="shared" si="7"/>
        <v>13717101.017777778</v>
      </c>
      <c r="Z8" s="18">
        <f t="shared" si="8"/>
        <v>18934648.644171778</v>
      </c>
      <c r="AA8" s="18">
        <f t="shared" si="9"/>
        <v>12345390.915999999</v>
      </c>
      <c r="AB8" s="18">
        <f t="shared" si="10"/>
        <v>13717101.017777778</v>
      </c>
      <c r="AC8" s="18">
        <f t="shared" si="11"/>
        <v>18934648.644171778</v>
      </c>
      <c r="AD8" s="44">
        <f t="shared" si="12"/>
        <v>12345390.915999999</v>
      </c>
      <c r="AE8" s="44">
        <f t="shared" si="13"/>
        <v>13717101.017777778</v>
      </c>
      <c r="AF8" s="63">
        <f>(T8/12000*AG2*12)</f>
        <v>118341.55402607362</v>
      </c>
      <c r="AG8" s="61">
        <f>(U8/12000*AG2*12)</f>
        <v>77158.693224999995</v>
      </c>
      <c r="AH8" s="61">
        <f>(V8/12000*AG2*12)</f>
        <v>85731.881361111111</v>
      </c>
    </row>
    <row r="9" spans="1:34" x14ac:dyDescent="0.3">
      <c r="A9" s="31" t="s">
        <v>26</v>
      </c>
      <c r="B9" s="32" t="s">
        <v>9</v>
      </c>
      <c r="C9" s="34">
        <v>3412816</v>
      </c>
      <c r="D9" s="34">
        <v>3138097</v>
      </c>
      <c r="E9" s="34">
        <v>1513069</v>
      </c>
      <c r="F9" s="34">
        <v>2981030</v>
      </c>
      <c r="G9" s="34">
        <v>3239166</v>
      </c>
      <c r="H9" s="34">
        <v>2436676</v>
      </c>
      <c r="I9" s="34">
        <v>2595123</v>
      </c>
      <c r="J9" s="34">
        <v>2333507</v>
      </c>
      <c r="K9" s="34">
        <v>2815934</v>
      </c>
      <c r="L9" s="34">
        <v>3131648</v>
      </c>
      <c r="M9" s="34">
        <v>3602129</v>
      </c>
      <c r="N9" s="34">
        <v>3251980</v>
      </c>
      <c r="O9" s="33">
        <v>46332542</v>
      </c>
      <c r="P9" s="22">
        <f t="shared" si="0"/>
        <v>46332542</v>
      </c>
      <c r="Q9" s="22">
        <f t="shared" si="1"/>
        <v>46332542</v>
      </c>
      <c r="R9" s="22">
        <f t="shared" si="14"/>
        <v>46332542</v>
      </c>
      <c r="S9" s="22">
        <f t="shared" si="14"/>
        <v>46332542</v>
      </c>
      <c r="T9" s="30">
        <f t="shared" si="2"/>
        <v>142124.3619631902</v>
      </c>
      <c r="U9" s="44">
        <f t="shared" si="3"/>
        <v>92665.084000000003</v>
      </c>
      <c r="V9" s="44">
        <f t="shared" si="4"/>
        <v>102961.20444444445</v>
      </c>
      <c r="W9" s="30">
        <f t="shared" si="5"/>
        <v>142124.3619631902</v>
      </c>
      <c r="X9" s="18">
        <f t="shared" si="6"/>
        <v>92665.084000000003</v>
      </c>
      <c r="Y9" s="18">
        <f t="shared" si="7"/>
        <v>102961.20444444445</v>
      </c>
      <c r="Z9" s="18">
        <f t="shared" si="8"/>
        <v>142124.3619631902</v>
      </c>
      <c r="AA9" s="18">
        <f t="shared" si="9"/>
        <v>92665.084000000003</v>
      </c>
      <c r="AB9" s="18">
        <f t="shared" si="10"/>
        <v>102961.20444444445</v>
      </c>
      <c r="AC9" s="18">
        <f t="shared" si="11"/>
        <v>142124.3619631902</v>
      </c>
      <c r="AD9" s="44">
        <f t="shared" si="12"/>
        <v>92665.084000000003</v>
      </c>
      <c r="AE9" s="44">
        <f t="shared" si="13"/>
        <v>102961.20444444445</v>
      </c>
      <c r="AF9" s="61">
        <f>(T9/12000*AG2*12)</f>
        <v>888.27726226993877</v>
      </c>
      <c r="AG9" s="61">
        <f>(U9/12000*AG2*12)</f>
        <v>579.15677500000004</v>
      </c>
      <c r="AH9" s="61">
        <f>(V9/12000*AG2*12)</f>
        <v>643.5075277777778</v>
      </c>
    </row>
    <row r="10" spans="1:34" ht="28.8" x14ac:dyDescent="0.3">
      <c r="A10" s="31" t="s">
        <v>41</v>
      </c>
      <c r="B10" s="35" t="s">
        <v>40</v>
      </c>
      <c r="C10" s="34">
        <v>119943</v>
      </c>
      <c r="D10" s="34">
        <v>428994</v>
      </c>
      <c r="E10" s="34">
        <v>240999</v>
      </c>
      <c r="F10" s="34">
        <v>165730</v>
      </c>
      <c r="G10" s="34">
        <v>167091</v>
      </c>
      <c r="H10" s="34">
        <v>103541</v>
      </c>
      <c r="I10" s="34">
        <v>116804</v>
      </c>
      <c r="J10" s="34">
        <v>81899</v>
      </c>
      <c r="K10" s="34">
        <v>248640</v>
      </c>
      <c r="L10" s="34">
        <v>227735</v>
      </c>
      <c r="M10" s="34">
        <v>175455</v>
      </c>
      <c r="N10" s="34">
        <v>182199</v>
      </c>
      <c r="O10" s="33">
        <v>3635120</v>
      </c>
      <c r="P10" s="50">
        <f t="shared" si="0"/>
        <v>3635120</v>
      </c>
      <c r="Q10" s="49">
        <f t="shared" si="1"/>
        <v>3635120</v>
      </c>
      <c r="R10" s="22">
        <f t="shared" si="14"/>
        <v>3635120</v>
      </c>
      <c r="S10" s="22">
        <f t="shared" si="14"/>
        <v>3635120</v>
      </c>
      <c r="T10" s="30">
        <f t="shared" si="2"/>
        <v>11150.674846625767</v>
      </c>
      <c r="U10" s="44">
        <f t="shared" si="3"/>
        <v>7270.24</v>
      </c>
      <c r="V10" s="44">
        <f t="shared" si="4"/>
        <v>8078.0444444444447</v>
      </c>
      <c r="W10" s="30">
        <f t="shared" si="5"/>
        <v>11150.674846625767</v>
      </c>
      <c r="X10" s="18">
        <f t="shared" si="6"/>
        <v>7270.24</v>
      </c>
      <c r="Y10" s="18">
        <f t="shared" si="7"/>
        <v>8078.0444444444447</v>
      </c>
      <c r="Z10" s="18">
        <f t="shared" si="8"/>
        <v>11150.674846625767</v>
      </c>
      <c r="AA10" s="18">
        <f t="shared" si="9"/>
        <v>7270.24</v>
      </c>
      <c r="AB10" s="18">
        <f t="shared" si="10"/>
        <v>8078.0444444444447</v>
      </c>
      <c r="AC10" s="18">
        <f t="shared" si="11"/>
        <v>11150.674846625767</v>
      </c>
      <c r="AD10" s="44">
        <f t="shared" si="12"/>
        <v>7270.24</v>
      </c>
      <c r="AE10" s="44">
        <f t="shared" si="13"/>
        <v>8078.0444444444447</v>
      </c>
      <c r="AF10" s="61">
        <f>(T10/12000*AG2*12)</f>
        <v>69.691717791411051</v>
      </c>
      <c r="AG10" s="61">
        <f>(U10/12000*AG2*12)</f>
        <v>45.439000000000007</v>
      </c>
      <c r="AH10" s="61">
        <f>(V10/12000*AG2*12)</f>
        <v>50.487777777777779</v>
      </c>
    </row>
    <row r="11" spans="1:34" ht="28.8" x14ac:dyDescent="0.3">
      <c r="A11" s="36" t="s">
        <v>10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>
        <v>16</v>
      </c>
      <c r="Q11" s="39">
        <v>24</v>
      </c>
      <c r="R11" s="39">
        <v>32</v>
      </c>
      <c r="S11" s="39">
        <v>36</v>
      </c>
      <c r="T11" s="8" t="s">
        <v>54</v>
      </c>
      <c r="U11" s="8" t="s">
        <v>54</v>
      </c>
      <c r="V11" s="37"/>
      <c r="W11" s="8" t="s">
        <v>54</v>
      </c>
      <c r="X11" s="8" t="s">
        <v>54</v>
      </c>
      <c r="Y11" s="8"/>
      <c r="Z11" s="8" t="s">
        <v>54</v>
      </c>
      <c r="AA11" s="8" t="s">
        <v>54</v>
      </c>
      <c r="AB11" s="8"/>
      <c r="AC11" s="8" t="s">
        <v>54</v>
      </c>
      <c r="AD11" s="8" t="s">
        <v>54</v>
      </c>
      <c r="AE11" s="8"/>
      <c r="AF11" s="62" t="s">
        <v>95</v>
      </c>
      <c r="AG11" s="59"/>
      <c r="AH11" s="62" t="s">
        <v>94</v>
      </c>
    </row>
    <row r="12" spans="1:34" x14ac:dyDescent="0.3">
      <c r="A12" s="31" t="s">
        <v>27</v>
      </c>
      <c r="B12" s="32" t="s">
        <v>11</v>
      </c>
      <c r="C12" s="40">
        <v>33617</v>
      </c>
      <c r="D12" s="40">
        <v>60997</v>
      </c>
      <c r="E12" s="40">
        <v>81826</v>
      </c>
      <c r="F12" s="40">
        <v>47495</v>
      </c>
      <c r="G12" s="40">
        <v>62368</v>
      </c>
      <c r="H12" s="40">
        <v>54176</v>
      </c>
      <c r="I12" s="40">
        <v>73343</v>
      </c>
      <c r="J12" s="40">
        <v>69973</v>
      </c>
      <c r="K12" s="40">
        <v>65400</v>
      </c>
      <c r="L12" s="40">
        <v>71979</v>
      </c>
      <c r="M12" s="40">
        <v>59784</v>
      </c>
      <c r="N12" s="40">
        <v>57509</v>
      </c>
      <c r="O12" s="33">
        <v>980088</v>
      </c>
      <c r="P12" s="33">
        <f>SUM(O12*P11)</f>
        <v>15681408</v>
      </c>
      <c r="Q12" s="33">
        <f>SUM(O12*Q11)</f>
        <v>23522112</v>
      </c>
      <c r="R12" s="33">
        <f>SUM(O12*R11)</f>
        <v>31362816</v>
      </c>
      <c r="S12" s="33">
        <f>SUM(O12*36)</f>
        <v>35283168</v>
      </c>
      <c r="T12" s="30">
        <f t="shared" si="2"/>
        <v>48102.47852760736</v>
      </c>
      <c r="U12" s="44">
        <f t="shared" si="3"/>
        <v>31362.815999999999</v>
      </c>
      <c r="V12" s="44">
        <f>SUM(P12/450)</f>
        <v>34847.573333333334</v>
      </c>
      <c r="W12" s="30">
        <f t="shared" si="5"/>
        <v>72153.717791411036</v>
      </c>
      <c r="X12" s="18">
        <f t="shared" si="6"/>
        <v>47044.224000000002</v>
      </c>
      <c r="Y12" s="18">
        <f>SUM(Q12/450)</f>
        <v>52271.360000000001</v>
      </c>
      <c r="Z12" s="18">
        <f t="shared" si="8"/>
        <v>96204.95705521472</v>
      </c>
      <c r="AA12" s="18">
        <f t="shared" si="9"/>
        <v>62725.631999999998</v>
      </c>
      <c r="AB12" s="18">
        <f>SUM(R12/450)</f>
        <v>69695.146666666667</v>
      </c>
      <c r="AC12" s="18">
        <f t="shared" si="11"/>
        <v>108230.57668711657</v>
      </c>
      <c r="AD12" s="44">
        <f t="shared" si="12"/>
        <v>70566.335999999996</v>
      </c>
      <c r="AE12" s="44">
        <f>SUM(S12/450)</f>
        <v>78407.039999999994</v>
      </c>
      <c r="AF12" s="61">
        <f>(U12/12000*AG2*12)</f>
        <v>196.01759999999996</v>
      </c>
      <c r="AG12" s="58"/>
      <c r="AH12" s="61">
        <f>(AC12/12000*AG2*12)</f>
        <v>676.44110429447846</v>
      </c>
    </row>
    <row r="13" spans="1:34" ht="20.25" customHeight="1" x14ac:dyDescent="0.3">
      <c r="A13" s="31" t="s">
        <v>28</v>
      </c>
      <c r="B13" s="32" t="s">
        <v>4</v>
      </c>
      <c r="C13" s="41">
        <v>34658474</v>
      </c>
      <c r="D13" s="41">
        <v>16561177</v>
      </c>
      <c r="E13" s="41">
        <v>17393106</v>
      </c>
      <c r="F13" s="41">
        <v>5356239</v>
      </c>
      <c r="G13" s="41">
        <v>15068287</v>
      </c>
      <c r="H13" s="41">
        <v>14967280</v>
      </c>
      <c r="I13" s="41">
        <v>12547291</v>
      </c>
      <c r="J13" s="41">
        <v>16682042</v>
      </c>
      <c r="K13" s="41">
        <v>12354742</v>
      </c>
      <c r="L13" s="41">
        <v>15861495</v>
      </c>
      <c r="M13" s="41">
        <v>9998659</v>
      </c>
      <c r="N13" s="41">
        <v>10672322</v>
      </c>
      <c r="O13" s="22">
        <v>182814510</v>
      </c>
      <c r="P13" s="33">
        <f>SUM(O13*P11)</f>
        <v>2925032160</v>
      </c>
      <c r="Q13" s="33">
        <f>SUM(O13*Q11)</f>
        <v>4387548240</v>
      </c>
      <c r="R13" s="33">
        <f>SUM(O13*R11)</f>
        <v>5850064320</v>
      </c>
      <c r="S13" s="33">
        <f t="shared" ref="S13:S24" si="15">SUM(O13*36)</f>
        <v>6581322360</v>
      </c>
      <c r="T13" s="30">
        <f t="shared" si="2"/>
        <v>8972491.2883435581</v>
      </c>
      <c r="U13" s="44">
        <f t="shared" si="3"/>
        <v>5850064.3200000003</v>
      </c>
      <c r="V13" s="44">
        <f t="shared" ref="V13:V24" si="16">SUM(P13/450)</f>
        <v>6500071.4666666668</v>
      </c>
      <c r="W13" s="30">
        <f t="shared" si="5"/>
        <v>13458736.932515338</v>
      </c>
      <c r="X13" s="18">
        <f t="shared" si="6"/>
        <v>8775096.4800000004</v>
      </c>
      <c r="Y13" s="18">
        <f t="shared" ref="Y13:Y24" si="17">SUM(Q13/450)</f>
        <v>9750107.1999999993</v>
      </c>
      <c r="Z13" s="18">
        <f t="shared" si="8"/>
        <v>17944982.576687116</v>
      </c>
      <c r="AA13" s="18">
        <f t="shared" si="9"/>
        <v>11700128.640000001</v>
      </c>
      <c r="AB13" s="18">
        <f t="shared" ref="AB13:AB24" si="18">SUM(R13/450)</f>
        <v>13000142.933333334</v>
      </c>
      <c r="AC13" s="18">
        <f t="shared" si="11"/>
        <v>20188105.398773007</v>
      </c>
      <c r="AD13" s="44">
        <f t="shared" si="12"/>
        <v>13162644.720000001</v>
      </c>
      <c r="AE13" s="44">
        <f t="shared" ref="AE13:AE24" si="19">SUM(S13/450)</f>
        <v>14625160.800000001</v>
      </c>
      <c r="AF13" s="61">
        <f>(U13/12000*AG2*12)</f>
        <v>36562.902000000002</v>
      </c>
      <c r="AG13" s="58"/>
      <c r="AH13" s="61">
        <f>(AC13/12000*AG2*12)</f>
        <v>126175.65874233129</v>
      </c>
    </row>
    <row r="14" spans="1:34" ht="18.75" customHeight="1" x14ac:dyDescent="0.3">
      <c r="A14" s="31" t="s">
        <v>29</v>
      </c>
      <c r="B14" s="32" t="s">
        <v>12</v>
      </c>
      <c r="C14" s="40">
        <v>555346</v>
      </c>
      <c r="D14" s="40">
        <v>641340</v>
      </c>
      <c r="E14" s="40">
        <v>581891</v>
      </c>
      <c r="F14" s="40">
        <v>535440</v>
      </c>
      <c r="G14" s="40">
        <v>531670</v>
      </c>
      <c r="H14" s="40">
        <v>502155</v>
      </c>
      <c r="I14" s="40">
        <v>456407</v>
      </c>
      <c r="J14" s="40">
        <v>394309</v>
      </c>
      <c r="K14" s="40">
        <v>588634</v>
      </c>
      <c r="L14" s="40">
        <v>568913</v>
      </c>
      <c r="M14" s="40">
        <v>496053</v>
      </c>
      <c r="N14" s="40">
        <v>370084</v>
      </c>
      <c r="O14" s="33">
        <v>6451139</v>
      </c>
      <c r="P14" s="33">
        <f>SUM(O14*P11)</f>
        <v>103218224</v>
      </c>
      <c r="Q14" s="33">
        <f>SUM(O14*Q11)</f>
        <v>154827336</v>
      </c>
      <c r="R14" s="33">
        <f>SUM(O14*R11)</f>
        <v>206436448</v>
      </c>
      <c r="S14" s="33">
        <f t="shared" si="15"/>
        <v>232241004</v>
      </c>
      <c r="T14" s="30">
        <f t="shared" si="2"/>
        <v>316620.31901840493</v>
      </c>
      <c r="U14" s="44">
        <f t="shared" si="3"/>
        <v>206436.448</v>
      </c>
      <c r="V14" s="44">
        <f t="shared" si="16"/>
        <v>229373.83111111113</v>
      </c>
      <c r="W14" s="30">
        <f t="shared" si="5"/>
        <v>474930.47852760734</v>
      </c>
      <c r="X14" s="18">
        <f t="shared" si="6"/>
        <v>309654.67200000002</v>
      </c>
      <c r="Y14" s="18">
        <f t="shared" si="17"/>
        <v>344060.74666666664</v>
      </c>
      <c r="Z14" s="18">
        <f t="shared" si="8"/>
        <v>633240.63803680986</v>
      </c>
      <c r="AA14" s="18">
        <f t="shared" si="9"/>
        <v>412872.89600000001</v>
      </c>
      <c r="AB14" s="18">
        <f t="shared" si="18"/>
        <v>458747.66222222225</v>
      </c>
      <c r="AC14" s="18">
        <f t="shared" si="11"/>
        <v>712395.71779141109</v>
      </c>
      <c r="AD14" s="44">
        <f t="shared" si="12"/>
        <v>464482.00799999997</v>
      </c>
      <c r="AE14" s="44">
        <f t="shared" si="19"/>
        <v>516091.12</v>
      </c>
      <c r="AF14" s="61">
        <f>(U14/12000*AG2*12)</f>
        <v>1290.2278000000001</v>
      </c>
      <c r="AG14" s="58"/>
      <c r="AH14" s="61">
        <f>(AC14/12000*AG2*12)</f>
        <v>4452.4732361963197</v>
      </c>
    </row>
    <row r="15" spans="1:34" x14ac:dyDescent="0.3">
      <c r="A15" s="31" t="s">
        <v>30</v>
      </c>
      <c r="B15" s="32" t="s">
        <v>0</v>
      </c>
      <c r="C15" s="40">
        <v>4321447</v>
      </c>
      <c r="D15" s="40">
        <v>5043830</v>
      </c>
      <c r="E15" s="40">
        <v>5353433</v>
      </c>
      <c r="F15" s="40">
        <v>5023531</v>
      </c>
      <c r="G15" s="40">
        <v>5010052</v>
      </c>
      <c r="H15" s="40">
        <v>4371909</v>
      </c>
      <c r="I15" s="40">
        <v>4413422</v>
      </c>
      <c r="J15" s="40">
        <v>4001974</v>
      </c>
      <c r="K15" s="40">
        <v>4567077</v>
      </c>
      <c r="L15" s="40">
        <v>7438778</v>
      </c>
      <c r="M15" s="40">
        <v>5192413</v>
      </c>
      <c r="N15" s="40">
        <v>3808219</v>
      </c>
      <c r="O15" s="22">
        <v>57895219</v>
      </c>
      <c r="P15" s="33">
        <f>SUM(O15*P11)</f>
        <v>926323504</v>
      </c>
      <c r="Q15" s="33">
        <f>SUM(O15*Q11)</f>
        <v>1389485256</v>
      </c>
      <c r="R15" s="33">
        <f>SUM(O15*R11)</f>
        <v>1852647008</v>
      </c>
      <c r="S15" s="33">
        <f t="shared" si="15"/>
        <v>2084227884</v>
      </c>
      <c r="T15" s="30">
        <f t="shared" si="2"/>
        <v>2841483.1411042945</v>
      </c>
      <c r="U15" s="44">
        <f t="shared" si="3"/>
        <v>1852647.0079999999</v>
      </c>
      <c r="V15" s="44">
        <f t="shared" si="16"/>
        <v>2058496.6755555556</v>
      </c>
      <c r="W15" s="30">
        <f t="shared" si="5"/>
        <v>4262224.7116564419</v>
      </c>
      <c r="X15" s="18">
        <f t="shared" si="6"/>
        <v>2778970.5120000001</v>
      </c>
      <c r="Y15" s="18">
        <f t="shared" si="17"/>
        <v>3087745.0133333332</v>
      </c>
      <c r="Z15" s="18">
        <f t="shared" si="8"/>
        <v>5682966.2822085889</v>
      </c>
      <c r="AA15" s="18">
        <f t="shared" si="9"/>
        <v>3705294.0159999998</v>
      </c>
      <c r="AB15" s="18">
        <f t="shared" si="18"/>
        <v>4116993.3511111112</v>
      </c>
      <c r="AC15" s="18">
        <f t="shared" si="11"/>
        <v>6393337.0674846629</v>
      </c>
      <c r="AD15" s="44">
        <f t="shared" si="12"/>
        <v>4168455.7680000002</v>
      </c>
      <c r="AE15" s="44">
        <f t="shared" si="19"/>
        <v>4631617.5199999996</v>
      </c>
      <c r="AF15" s="61">
        <f>(U15/12000*AG2*12)</f>
        <v>11579.043799999999</v>
      </c>
      <c r="AG15" s="58"/>
      <c r="AH15" s="61">
        <f>(AC15/12000*AG2*12)</f>
        <v>39958.356671779147</v>
      </c>
    </row>
    <row r="16" spans="1:34" x14ac:dyDescent="0.3">
      <c r="A16" s="31" t="s">
        <v>39</v>
      </c>
      <c r="B16" s="32" t="s">
        <v>13</v>
      </c>
      <c r="C16" s="40">
        <v>272620</v>
      </c>
      <c r="D16" s="40">
        <v>266853</v>
      </c>
      <c r="E16" s="40">
        <v>359235</v>
      </c>
      <c r="F16" s="40">
        <v>351527</v>
      </c>
      <c r="G16" s="40">
        <v>347689</v>
      </c>
      <c r="H16" s="40">
        <v>305774</v>
      </c>
      <c r="I16" s="40">
        <v>338199</v>
      </c>
      <c r="J16" s="40">
        <v>388308</v>
      </c>
      <c r="K16" s="40">
        <v>363361</v>
      </c>
      <c r="L16" s="40">
        <v>340689</v>
      </c>
      <c r="M16" s="40">
        <v>368642</v>
      </c>
      <c r="N16" s="40">
        <v>362101</v>
      </c>
      <c r="O16" s="33">
        <v>4289985</v>
      </c>
      <c r="P16" s="33">
        <f>SUM(O16*P11)</f>
        <v>68639760</v>
      </c>
      <c r="Q16" s="33">
        <f>SUM(O16*Q11)</f>
        <v>102959640</v>
      </c>
      <c r="R16" s="33">
        <f>SUM(O16*R11)</f>
        <v>137279520</v>
      </c>
      <c r="S16" s="33">
        <f t="shared" si="15"/>
        <v>154439460</v>
      </c>
      <c r="T16" s="30">
        <f t="shared" si="2"/>
        <v>210551.41104294479</v>
      </c>
      <c r="U16" s="44">
        <f t="shared" si="3"/>
        <v>137279.51999999999</v>
      </c>
      <c r="V16" s="44">
        <f t="shared" si="16"/>
        <v>152532.79999999999</v>
      </c>
      <c r="W16" s="30">
        <f t="shared" si="5"/>
        <v>315827.1165644172</v>
      </c>
      <c r="X16" s="18">
        <f t="shared" si="6"/>
        <v>205919.28</v>
      </c>
      <c r="Y16" s="18">
        <f t="shared" si="17"/>
        <v>228799.2</v>
      </c>
      <c r="Z16" s="18">
        <f t="shared" si="8"/>
        <v>421102.82208588958</v>
      </c>
      <c r="AA16" s="18">
        <f t="shared" si="9"/>
        <v>274559.03999999998</v>
      </c>
      <c r="AB16" s="18">
        <f t="shared" si="18"/>
        <v>305065.59999999998</v>
      </c>
      <c r="AC16" s="18">
        <f t="shared" si="11"/>
        <v>473740.67484662577</v>
      </c>
      <c r="AD16" s="44">
        <f t="shared" si="12"/>
        <v>308878.92</v>
      </c>
      <c r="AE16" s="44">
        <f t="shared" si="19"/>
        <v>343198.8</v>
      </c>
      <c r="AF16" s="61">
        <f>(U16/12000*AG2*12)</f>
        <v>857.99699999999984</v>
      </c>
      <c r="AG16" s="58"/>
      <c r="AH16" s="61">
        <f>(AC16/12000*AG2*12)</f>
        <v>2960.8792177914111</v>
      </c>
    </row>
    <row r="17" spans="1:34" x14ac:dyDescent="0.3">
      <c r="A17" s="31" t="s">
        <v>31</v>
      </c>
      <c r="B17" s="32" t="s">
        <v>14</v>
      </c>
      <c r="C17" s="18">
        <v>4780746</v>
      </c>
      <c r="D17" s="18">
        <v>25094760</v>
      </c>
      <c r="E17" s="18">
        <v>18829014</v>
      </c>
      <c r="F17" s="18">
        <v>5371772</v>
      </c>
      <c r="G17" s="18">
        <v>6288162</v>
      </c>
      <c r="H17" s="18">
        <v>5276507</v>
      </c>
      <c r="I17" s="18">
        <v>5209655</v>
      </c>
      <c r="J17" s="18">
        <v>5070905</v>
      </c>
      <c r="K17" s="18">
        <v>7999636</v>
      </c>
      <c r="L17" s="18">
        <v>6987353</v>
      </c>
      <c r="M17" s="18">
        <v>7682966</v>
      </c>
      <c r="N17" s="18">
        <v>5162633</v>
      </c>
      <c r="O17" s="33">
        <v>84380152</v>
      </c>
      <c r="P17" s="33">
        <f>SUM(O17*P11)</f>
        <v>1350082432</v>
      </c>
      <c r="Q17" s="33">
        <f>SUM(O17*Q11)</f>
        <v>2025123648</v>
      </c>
      <c r="R17" s="33">
        <f>SUM(O17*R11)</f>
        <v>2700164864</v>
      </c>
      <c r="S17" s="33">
        <f t="shared" si="15"/>
        <v>3037685472</v>
      </c>
      <c r="T17" s="30">
        <f t="shared" si="2"/>
        <v>4141357.1533742333</v>
      </c>
      <c r="U17" s="44">
        <f t="shared" si="3"/>
        <v>2700164.8640000001</v>
      </c>
      <c r="V17" s="44">
        <f t="shared" si="16"/>
        <v>3000183.1822222224</v>
      </c>
      <c r="W17" s="30">
        <f t="shared" si="5"/>
        <v>6212035.7300613495</v>
      </c>
      <c r="X17" s="18">
        <f t="shared" si="6"/>
        <v>4050247.2960000001</v>
      </c>
      <c r="Y17" s="18">
        <f t="shared" si="17"/>
        <v>4500274.7733333334</v>
      </c>
      <c r="Z17" s="18">
        <f t="shared" si="8"/>
        <v>8282714.3067484666</v>
      </c>
      <c r="AA17" s="18">
        <f t="shared" si="9"/>
        <v>5400329.7280000001</v>
      </c>
      <c r="AB17" s="18">
        <f t="shared" si="18"/>
        <v>6000366.3644444449</v>
      </c>
      <c r="AC17" s="18">
        <f t="shared" si="11"/>
        <v>9318053.5950920247</v>
      </c>
      <c r="AD17" s="44">
        <f t="shared" si="12"/>
        <v>6075370.9440000001</v>
      </c>
      <c r="AE17" s="44">
        <f t="shared" si="19"/>
        <v>6750412.1600000001</v>
      </c>
      <c r="AF17" s="61">
        <f>(U17/12000*AG2*12)</f>
        <v>16876.030400000003</v>
      </c>
      <c r="AG17" s="58"/>
      <c r="AH17" s="61">
        <f>(AC17/12000*AG2*12)</f>
        <v>58237.834969325151</v>
      </c>
    </row>
    <row r="18" spans="1:34" ht="21.75" customHeight="1" x14ac:dyDescent="0.3">
      <c r="A18" s="31" t="s">
        <v>32</v>
      </c>
      <c r="B18" s="32" t="s">
        <v>15</v>
      </c>
      <c r="C18" s="22">
        <v>540394</v>
      </c>
      <c r="D18" s="22">
        <v>440493</v>
      </c>
      <c r="E18" s="22">
        <v>514346</v>
      </c>
      <c r="F18" s="22">
        <v>387825</v>
      </c>
      <c r="G18" s="22">
        <v>426644</v>
      </c>
      <c r="H18" s="22">
        <v>392999</v>
      </c>
      <c r="I18" s="22">
        <v>334502</v>
      </c>
      <c r="J18" s="22">
        <v>380288</v>
      </c>
      <c r="K18" s="22">
        <v>418368</v>
      </c>
      <c r="L18" s="22">
        <v>478095</v>
      </c>
      <c r="M18" s="22">
        <v>454508</v>
      </c>
      <c r="N18" s="22">
        <v>439800</v>
      </c>
      <c r="O18" s="22">
        <v>6160998</v>
      </c>
      <c r="P18" s="33">
        <f>SUM(O18*P11)</f>
        <v>98575968</v>
      </c>
      <c r="Q18" s="33">
        <f>SUM(O18*Q11)</f>
        <v>147863952</v>
      </c>
      <c r="R18" s="33">
        <f>SUM(O18*R11)</f>
        <v>197151936</v>
      </c>
      <c r="S18" s="33">
        <f t="shared" si="15"/>
        <v>221795928</v>
      </c>
      <c r="T18" s="30">
        <f t="shared" si="2"/>
        <v>302380.26993865031</v>
      </c>
      <c r="U18" s="44">
        <f t="shared" si="3"/>
        <v>197151.93599999999</v>
      </c>
      <c r="V18" s="44">
        <f t="shared" si="16"/>
        <v>219057.70666666667</v>
      </c>
      <c r="W18" s="30">
        <f t="shared" si="5"/>
        <v>453570.40490797546</v>
      </c>
      <c r="X18" s="18">
        <f t="shared" si="6"/>
        <v>295727.90399999998</v>
      </c>
      <c r="Y18" s="18">
        <f t="shared" si="17"/>
        <v>328586.56</v>
      </c>
      <c r="Z18" s="18">
        <f t="shared" si="8"/>
        <v>604760.53987730062</v>
      </c>
      <c r="AA18" s="18">
        <f t="shared" si="9"/>
        <v>394303.87199999997</v>
      </c>
      <c r="AB18" s="18">
        <f t="shared" si="18"/>
        <v>438115.41333333333</v>
      </c>
      <c r="AC18" s="18">
        <f t="shared" si="11"/>
        <v>680355.60736196314</v>
      </c>
      <c r="AD18" s="44">
        <f t="shared" si="12"/>
        <v>443591.85600000003</v>
      </c>
      <c r="AE18" s="44">
        <f t="shared" si="19"/>
        <v>492879.84</v>
      </c>
      <c r="AF18" s="61">
        <f>(U18/12000*AG2*12)</f>
        <v>1232.1995999999999</v>
      </c>
      <c r="AG18" s="58"/>
      <c r="AH18" s="61">
        <f>(AC18/12000*AG2*12)</f>
        <v>4252.22254601227</v>
      </c>
    </row>
    <row r="19" spans="1:34" x14ac:dyDescent="0.3">
      <c r="A19" s="31" t="s">
        <v>33</v>
      </c>
      <c r="B19" s="32" t="s">
        <v>16</v>
      </c>
      <c r="C19" s="34">
        <v>218271</v>
      </c>
      <c r="D19" s="34">
        <v>262581</v>
      </c>
      <c r="E19" s="34">
        <v>197400</v>
      </c>
      <c r="F19" s="34">
        <v>753915</v>
      </c>
      <c r="G19" s="34">
        <v>154935</v>
      </c>
      <c r="H19" s="34">
        <v>148504</v>
      </c>
      <c r="I19" s="34">
        <v>170039</v>
      </c>
      <c r="J19" s="34">
        <v>193369</v>
      </c>
      <c r="K19" s="34">
        <v>167453</v>
      </c>
      <c r="L19" s="34">
        <v>193675</v>
      </c>
      <c r="M19" s="34">
        <v>227263</v>
      </c>
      <c r="N19" s="34">
        <v>188643</v>
      </c>
      <c r="O19" s="33">
        <v>3802367</v>
      </c>
      <c r="P19" s="33">
        <f>SUM(O19*P11)</f>
        <v>60837872</v>
      </c>
      <c r="Q19" s="33">
        <f>SUM(O19*Q11)</f>
        <v>91256808</v>
      </c>
      <c r="R19" s="33">
        <f>SUM(O19*R11)</f>
        <v>121675744</v>
      </c>
      <c r="S19" s="33">
        <f t="shared" si="15"/>
        <v>136885212</v>
      </c>
      <c r="T19" s="30">
        <f t="shared" si="2"/>
        <v>186619.23926380367</v>
      </c>
      <c r="U19" s="44">
        <f t="shared" si="3"/>
        <v>121675.74400000001</v>
      </c>
      <c r="V19" s="44">
        <f t="shared" si="16"/>
        <v>135195.2711111111</v>
      </c>
      <c r="W19" s="30">
        <f t="shared" si="5"/>
        <v>279928.85889570555</v>
      </c>
      <c r="X19" s="18">
        <f t="shared" si="6"/>
        <v>182513.61600000001</v>
      </c>
      <c r="Y19" s="18">
        <f t="shared" si="17"/>
        <v>202792.90666666668</v>
      </c>
      <c r="Z19" s="18">
        <f t="shared" si="8"/>
        <v>373238.47852760734</v>
      </c>
      <c r="AA19" s="18">
        <f t="shared" si="9"/>
        <v>243351.48800000001</v>
      </c>
      <c r="AB19" s="18">
        <f t="shared" si="18"/>
        <v>270390.5422222222</v>
      </c>
      <c r="AC19" s="18">
        <f t="shared" si="11"/>
        <v>419893.28834355826</v>
      </c>
      <c r="AD19" s="44">
        <f t="shared" si="12"/>
        <v>273770.424</v>
      </c>
      <c r="AE19" s="44">
        <f t="shared" si="19"/>
        <v>304189.36</v>
      </c>
      <c r="AF19" s="61">
        <f>(U19/12000*AG2*12)</f>
        <v>760.47340000000008</v>
      </c>
      <c r="AG19" s="58"/>
      <c r="AH19" s="61">
        <f>(AC19/12000*AG2*12)</f>
        <v>2624.333052147239</v>
      </c>
    </row>
    <row r="20" spans="1:34" x14ac:dyDescent="0.3">
      <c r="A20" s="31" t="s">
        <v>34</v>
      </c>
      <c r="B20" s="32" t="s">
        <v>5</v>
      </c>
      <c r="C20" s="22">
        <v>8457249</v>
      </c>
      <c r="D20" s="22">
        <v>9773079</v>
      </c>
      <c r="E20" s="18">
        <v>10877704</v>
      </c>
      <c r="F20" s="18">
        <v>10473627</v>
      </c>
      <c r="G20" s="18">
        <v>9736676</v>
      </c>
      <c r="H20" s="18">
        <v>9728865</v>
      </c>
      <c r="I20" s="18">
        <v>8853470</v>
      </c>
      <c r="J20" s="18">
        <v>8163082</v>
      </c>
      <c r="K20" s="18">
        <v>9198351</v>
      </c>
      <c r="L20" s="18">
        <v>11085087</v>
      </c>
      <c r="M20" s="18">
        <v>12161025</v>
      </c>
      <c r="N20" s="18">
        <v>9950919</v>
      </c>
      <c r="O20" s="33">
        <v>186022883</v>
      </c>
      <c r="P20" s="33">
        <f>SUM(O20*P11)</f>
        <v>2976366128</v>
      </c>
      <c r="Q20" s="33">
        <f>SUM(O20*Q11)</f>
        <v>4464549192</v>
      </c>
      <c r="R20" s="33">
        <f>SUM(O20*R11)</f>
        <v>5952732256</v>
      </c>
      <c r="S20" s="33">
        <f t="shared" si="15"/>
        <v>6696823788</v>
      </c>
      <c r="T20" s="30">
        <f t="shared" si="2"/>
        <v>9129957.4478527606</v>
      </c>
      <c r="U20" s="44">
        <f t="shared" si="3"/>
        <v>5952732.2560000001</v>
      </c>
      <c r="V20" s="44">
        <f t="shared" si="16"/>
        <v>6614146.9511111109</v>
      </c>
      <c r="W20" s="30">
        <f t="shared" si="5"/>
        <v>13694936.171779141</v>
      </c>
      <c r="X20" s="18">
        <f t="shared" si="6"/>
        <v>8929098.3839999996</v>
      </c>
      <c r="Y20" s="18">
        <f t="shared" si="17"/>
        <v>9921220.4266666658</v>
      </c>
      <c r="Z20" s="18">
        <f t="shared" si="8"/>
        <v>18259914.895705521</v>
      </c>
      <c r="AA20" s="18">
        <f t="shared" si="9"/>
        <v>11905464.512</v>
      </c>
      <c r="AB20" s="18">
        <f t="shared" si="18"/>
        <v>13228293.902222222</v>
      </c>
      <c r="AC20" s="18">
        <f t="shared" si="11"/>
        <v>20542404.257668711</v>
      </c>
      <c r="AD20" s="44">
        <f t="shared" si="12"/>
        <v>13393647.575999999</v>
      </c>
      <c r="AE20" s="44">
        <f t="shared" si="19"/>
        <v>14881830.640000001</v>
      </c>
      <c r="AF20" s="61">
        <f>(U20/12000*AG2*12)</f>
        <v>37204.5766</v>
      </c>
      <c r="AG20" s="58"/>
      <c r="AH20" s="61">
        <f>(AC20/12000*AG2*12)</f>
        <v>128390.02661042946</v>
      </c>
    </row>
    <row r="21" spans="1:34" x14ac:dyDescent="0.3">
      <c r="A21" s="64" t="s">
        <v>35</v>
      </c>
      <c r="B21" s="32" t="s">
        <v>17</v>
      </c>
      <c r="C21" s="22">
        <v>18359240</v>
      </c>
      <c r="D21" s="22">
        <v>28394229</v>
      </c>
      <c r="E21" s="22">
        <v>27757871</v>
      </c>
      <c r="F21" s="22">
        <v>22108226</v>
      </c>
      <c r="G21" s="22">
        <v>25630120</v>
      </c>
      <c r="H21" s="22">
        <v>22083072</v>
      </c>
      <c r="I21" s="22">
        <v>22978631</v>
      </c>
      <c r="J21" s="22">
        <v>16699534</v>
      </c>
      <c r="K21" s="22">
        <v>22674009</v>
      </c>
      <c r="L21" s="22">
        <v>24987241</v>
      </c>
      <c r="M21" s="22">
        <v>25999730</v>
      </c>
      <c r="N21" s="22">
        <v>20946377</v>
      </c>
      <c r="O21" s="33">
        <v>359227999</v>
      </c>
      <c r="P21" s="33">
        <f>SUM(O21*P11)</f>
        <v>5747647984</v>
      </c>
      <c r="Q21" s="33">
        <f>SUM(O21*Q11)</f>
        <v>8621471976</v>
      </c>
      <c r="R21" s="33">
        <f>SUM(O21*R11)</f>
        <v>11495295968</v>
      </c>
      <c r="S21" s="33">
        <f t="shared" si="15"/>
        <v>12932207964</v>
      </c>
      <c r="T21" s="30">
        <f t="shared" si="2"/>
        <v>17630822.036809817</v>
      </c>
      <c r="U21" s="44">
        <f t="shared" si="3"/>
        <v>11495295.968</v>
      </c>
      <c r="V21" s="44">
        <f t="shared" si="16"/>
        <v>12772551.075555556</v>
      </c>
      <c r="W21" s="30">
        <f t="shared" si="5"/>
        <v>26446233.055214725</v>
      </c>
      <c r="X21" s="18">
        <f t="shared" si="6"/>
        <v>17242943.952</v>
      </c>
      <c r="Y21" s="18">
        <f t="shared" si="17"/>
        <v>19158826.613333333</v>
      </c>
      <c r="Z21" s="18">
        <f t="shared" si="8"/>
        <v>35261644.073619634</v>
      </c>
      <c r="AA21" s="18">
        <f t="shared" si="9"/>
        <v>22990591.936000001</v>
      </c>
      <c r="AB21" s="18">
        <f t="shared" si="18"/>
        <v>25545102.151111111</v>
      </c>
      <c r="AC21" s="18">
        <f t="shared" si="11"/>
        <v>39669349.582822084</v>
      </c>
      <c r="AD21" s="44">
        <f t="shared" si="12"/>
        <v>25864415.927999999</v>
      </c>
      <c r="AE21" s="44">
        <f t="shared" si="19"/>
        <v>28738239.920000002</v>
      </c>
      <c r="AF21" s="63">
        <f>(U21/12000*AG2*12)</f>
        <v>71845.599799999996</v>
      </c>
      <c r="AG21" s="58"/>
      <c r="AH21" s="63">
        <f>(AC21/12000*AG2*12)</f>
        <v>247933.43489263803</v>
      </c>
    </row>
    <row r="22" spans="1:34" x14ac:dyDescent="0.3">
      <c r="A22" s="31" t="s">
        <v>36</v>
      </c>
      <c r="B22" s="35" t="s">
        <v>21</v>
      </c>
      <c r="C22" s="34">
        <v>1302527</v>
      </c>
      <c r="D22" s="34">
        <v>1371670</v>
      </c>
      <c r="E22" s="34">
        <v>1393613</v>
      </c>
      <c r="F22" s="34">
        <v>1316084</v>
      </c>
      <c r="G22" s="34">
        <v>1384224</v>
      </c>
      <c r="H22" s="34">
        <v>1265580</v>
      </c>
      <c r="I22" s="34">
        <v>1138736</v>
      </c>
      <c r="J22" s="34">
        <v>1112826</v>
      </c>
      <c r="K22" s="34">
        <v>1333267</v>
      </c>
      <c r="L22" s="34">
        <v>1418068</v>
      </c>
      <c r="M22" s="34">
        <v>1153911</v>
      </c>
      <c r="N22" s="34">
        <v>1306847</v>
      </c>
      <c r="O22" s="22">
        <v>19012725</v>
      </c>
      <c r="P22" s="33">
        <f>SUM(O22*P11)</f>
        <v>304203600</v>
      </c>
      <c r="Q22" s="33">
        <f>SUM(O22*Q11)</f>
        <v>456305400</v>
      </c>
      <c r="R22" s="33">
        <f>SUM(O22*R11)</f>
        <v>608407200</v>
      </c>
      <c r="S22" s="33">
        <f t="shared" si="15"/>
        <v>684458100</v>
      </c>
      <c r="T22" s="30">
        <f t="shared" si="2"/>
        <v>933139.87730061344</v>
      </c>
      <c r="U22" s="44">
        <f t="shared" si="3"/>
        <v>608407.19999999995</v>
      </c>
      <c r="V22" s="44">
        <f t="shared" si="16"/>
        <v>676008</v>
      </c>
      <c r="W22" s="30">
        <f t="shared" si="5"/>
        <v>1399709.8159509203</v>
      </c>
      <c r="X22" s="18">
        <f t="shared" si="6"/>
        <v>912610.8</v>
      </c>
      <c r="Y22" s="18">
        <f t="shared" si="17"/>
        <v>1014012</v>
      </c>
      <c r="Z22" s="18">
        <f t="shared" si="8"/>
        <v>1866279.7546012269</v>
      </c>
      <c r="AA22" s="18">
        <f t="shared" si="9"/>
        <v>1216814.3999999999</v>
      </c>
      <c r="AB22" s="18">
        <f t="shared" si="18"/>
        <v>1352016</v>
      </c>
      <c r="AC22" s="18">
        <f t="shared" si="11"/>
        <v>2099564.7239263803</v>
      </c>
      <c r="AD22" s="44">
        <f t="shared" si="12"/>
        <v>1368916.2</v>
      </c>
      <c r="AE22" s="44">
        <f t="shared" si="19"/>
        <v>1521018</v>
      </c>
      <c r="AF22" s="61">
        <f>(U22/12000*AG2*12)</f>
        <v>3802.5449999999996</v>
      </c>
      <c r="AG22" s="58"/>
      <c r="AH22" s="61">
        <f>(AC22/12000*AG2*12)</f>
        <v>13122.279524539877</v>
      </c>
    </row>
    <row r="23" spans="1:34" x14ac:dyDescent="0.3">
      <c r="A23" s="31" t="s">
        <v>37</v>
      </c>
      <c r="B23" s="32" t="s">
        <v>18</v>
      </c>
      <c r="C23" s="18">
        <v>774990</v>
      </c>
      <c r="D23" s="18">
        <v>1057753</v>
      </c>
      <c r="E23" s="18">
        <v>1085100</v>
      </c>
      <c r="F23" s="18">
        <v>1058096</v>
      </c>
      <c r="G23" s="18">
        <v>1290882</v>
      </c>
      <c r="H23" s="18">
        <v>938196</v>
      </c>
      <c r="I23" s="18">
        <v>955429</v>
      </c>
      <c r="J23" s="18">
        <v>1189616</v>
      </c>
      <c r="K23" s="18">
        <v>1219988</v>
      </c>
      <c r="L23" s="18">
        <v>1249821</v>
      </c>
      <c r="M23" s="18">
        <v>4311046</v>
      </c>
      <c r="N23" s="18">
        <v>1104065</v>
      </c>
      <c r="O23" s="22">
        <v>21153813</v>
      </c>
      <c r="P23" s="33">
        <f>SUM(O23*P11)</f>
        <v>338461008</v>
      </c>
      <c r="Q23" s="33">
        <f>SUM(O23*Q11)</f>
        <v>507691512</v>
      </c>
      <c r="R23" s="33">
        <f>SUM(O23*R11)</f>
        <v>676922016</v>
      </c>
      <c r="S23" s="33">
        <f t="shared" si="15"/>
        <v>761537268</v>
      </c>
      <c r="T23" s="30">
        <f t="shared" si="2"/>
        <v>1038223.9509202454</v>
      </c>
      <c r="U23" s="44">
        <f t="shared" si="3"/>
        <v>676922.01599999995</v>
      </c>
      <c r="V23" s="44">
        <f t="shared" si="16"/>
        <v>752135.57333333336</v>
      </c>
      <c r="W23" s="30">
        <f t="shared" si="5"/>
        <v>1557335.9263803682</v>
      </c>
      <c r="X23" s="18">
        <f t="shared" si="6"/>
        <v>1015383.024</v>
      </c>
      <c r="Y23" s="18">
        <f>SUM(Q23/450)</f>
        <v>1128203.3600000001</v>
      </c>
      <c r="Z23" s="18">
        <f t="shared" si="8"/>
        <v>2076447.9018404908</v>
      </c>
      <c r="AA23" s="18">
        <f t="shared" si="9"/>
        <v>1353844.0319999999</v>
      </c>
      <c r="AB23" s="18">
        <f t="shared" si="18"/>
        <v>1504271.1466666667</v>
      </c>
      <c r="AC23" s="18">
        <f t="shared" si="11"/>
        <v>2336003.8895705519</v>
      </c>
      <c r="AD23" s="44">
        <f t="shared" si="12"/>
        <v>1523074.5360000001</v>
      </c>
      <c r="AE23" s="44">
        <f t="shared" si="19"/>
        <v>1692305.04</v>
      </c>
      <c r="AF23" s="61">
        <f>(U23/12000*AG2*12)</f>
        <v>4230.7626</v>
      </c>
      <c r="AG23" s="58"/>
      <c r="AH23" s="61">
        <f>(AC23/12000*AG2*12)</f>
        <v>14600.024309815948</v>
      </c>
    </row>
    <row r="24" spans="1:34" x14ac:dyDescent="0.3">
      <c r="A24" s="31" t="s">
        <v>38</v>
      </c>
      <c r="B24" s="32" t="s">
        <v>19</v>
      </c>
      <c r="C24" s="18">
        <v>6601252</v>
      </c>
      <c r="D24" s="18">
        <v>6659507</v>
      </c>
      <c r="E24" s="18">
        <v>8107177</v>
      </c>
      <c r="F24" s="18">
        <v>7558588</v>
      </c>
      <c r="G24" s="18">
        <v>10302165</v>
      </c>
      <c r="H24" s="18">
        <v>10593239</v>
      </c>
      <c r="I24" s="18">
        <v>9745646</v>
      </c>
      <c r="J24" s="18">
        <v>9980771</v>
      </c>
      <c r="K24" s="18">
        <v>10690767</v>
      </c>
      <c r="L24" s="18">
        <v>10422923</v>
      </c>
      <c r="M24" s="18">
        <v>9975758</v>
      </c>
      <c r="N24" s="18">
        <v>8541999</v>
      </c>
      <c r="O24" s="33">
        <v>154411665</v>
      </c>
      <c r="P24" s="33">
        <f>SUM(O24*P11)</f>
        <v>2470586640</v>
      </c>
      <c r="Q24" s="33">
        <f>SUM(O24*Q11)</f>
        <v>3705879960</v>
      </c>
      <c r="R24" s="33">
        <f>SUM(O24*R11)</f>
        <v>4941173280</v>
      </c>
      <c r="S24" s="33">
        <f t="shared" si="15"/>
        <v>5558819940</v>
      </c>
      <c r="T24" s="30">
        <f t="shared" si="2"/>
        <v>7578486.6257668715</v>
      </c>
      <c r="U24" s="44">
        <f t="shared" si="3"/>
        <v>4941173.28</v>
      </c>
      <c r="V24" s="44">
        <f t="shared" si="16"/>
        <v>5490192.5333333332</v>
      </c>
      <c r="W24" s="30">
        <f t="shared" si="5"/>
        <v>11367729.938650306</v>
      </c>
      <c r="X24" s="18">
        <f t="shared" si="6"/>
        <v>7411759.9199999999</v>
      </c>
      <c r="Y24" s="18">
        <f t="shared" si="17"/>
        <v>8235288.7999999998</v>
      </c>
      <c r="Z24" s="18">
        <f t="shared" si="8"/>
        <v>15156973.251533743</v>
      </c>
      <c r="AA24" s="18">
        <f t="shared" si="9"/>
        <v>9882346.5600000005</v>
      </c>
      <c r="AB24" s="18">
        <f t="shared" si="18"/>
        <v>10980385.066666666</v>
      </c>
      <c r="AC24" s="18">
        <f t="shared" si="11"/>
        <v>17051594.907975461</v>
      </c>
      <c r="AD24" s="44">
        <f t="shared" si="12"/>
        <v>11117639.880000001</v>
      </c>
      <c r="AE24" s="44">
        <f t="shared" si="19"/>
        <v>12352933.199999999</v>
      </c>
      <c r="AF24" s="61">
        <f>(U24/12000*AG2*12)</f>
        <v>30882.333000000002</v>
      </c>
      <c r="AG24" s="58"/>
      <c r="AH24" s="61">
        <f>(AC24/12000*AG2*12)</f>
        <v>106572.46817484664</v>
      </c>
    </row>
    <row r="25" spans="1:34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 t="s">
        <v>54</v>
      </c>
      <c r="U25" s="3" t="s">
        <v>54</v>
      </c>
      <c r="V25" s="46"/>
      <c r="W25" s="3" t="s">
        <v>54</v>
      </c>
      <c r="X25" s="3" t="s">
        <v>54</v>
      </c>
      <c r="Y25" s="3"/>
      <c r="Z25" s="3" t="s">
        <v>54</v>
      </c>
      <c r="AA25" s="3" t="s">
        <v>54</v>
      </c>
      <c r="AB25" s="3"/>
      <c r="AC25" s="3" t="s">
        <v>54</v>
      </c>
      <c r="AD25" s="3" t="s">
        <v>54</v>
      </c>
      <c r="AE25" s="3"/>
      <c r="AF25" s="3"/>
      <c r="AG25" s="3"/>
      <c r="AH25" s="3"/>
    </row>
    <row r="26" spans="1:34" x14ac:dyDescent="0.3">
      <c r="A26" t="s">
        <v>54</v>
      </c>
      <c r="C26" s="10"/>
      <c r="O26" s="18">
        <f>SUM(O5:O24)</f>
        <v>18985322618</v>
      </c>
      <c r="P26" s="18">
        <f>SUM(P5:P10,P12:P24)</f>
        <v>35284375763</v>
      </c>
      <c r="Q26" s="18">
        <f>SUM(Q5:Q10,Q12:Q24)</f>
        <v>43977204107</v>
      </c>
      <c r="R26" s="18">
        <f>SUM(R5:R10,R12:R24)</f>
        <v>52670032451</v>
      </c>
      <c r="S26" s="18">
        <f>SUM(S5:S24)</f>
        <v>57016446659</v>
      </c>
      <c r="T26" s="51">
        <f>SUM(P26/326)</f>
        <v>108234281.4815951</v>
      </c>
      <c r="U26" s="52">
        <f>SUM(P26/500)</f>
        <v>70568751.525999993</v>
      </c>
      <c r="V26" s="52">
        <f>SUM(P26/450)</f>
        <v>78409723.917777777</v>
      </c>
      <c r="W26" s="53">
        <f>SUM(Q26/326)</f>
        <v>134899399.10122699</v>
      </c>
      <c r="X26" s="51">
        <f>SUM(Q26/500)</f>
        <v>87954408.214000002</v>
      </c>
      <c r="Y26" s="51">
        <f>SUM(Q26/450)</f>
        <v>97727120.237777784</v>
      </c>
      <c r="Z26" s="51">
        <f>SUM(R26/326)</f>
        <v>161564516.7208589</v>
      </c>
      <c r="AA26" s="51">
        <f>SUM(R26/500)</f>
        <v>105340064.902</v>
      </c>
      <c r="AB26" s="51">
        <f>SUM(R26/450)</f>
        <v>117044516.55777778</v>
      </c>
      <c r="AC26" s="51">
        <f>SUM(S26/326)</f>
        <v>174897075.64110428</v>
      </c>
      <c r="AD26" s="51">
        <f>SUM(S26/500)</f>
        <v>114032893.318</v>
      </c>
      <c r="AE26" s="51">
        <f>SUM(S26/450)</f>
        <v>126703214.79777777</v>
      </c>
      <c r="AF26" s="10" t="s">
        <v>54</v>
      </c>
    </row>
    <row r="27" spans="1:34" x14ac:dyDescent="0.3">
      <c r="C27" s="10"/>
      <c r="O27" s="28" t="s">
        <v>56</v>
      </c>
      <c r="P27" s="122" t="s">
        <v>67</v>
      </c>
      <c r="Q27" s="122"/>
      <c r="R27" s="122"/>
      <c r="S27" s="122"/>
      <c r="T27" s="125" t="s">
        <v>68</v>
      </c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0"/>
    </row>
    <row r="28" spans="1:34" x14ac:dyDescent="0.3">
      <c r="B28" s="23"/>
      <c r="C28" s="24"/>
      <c r="D28" s="24"/>
      <c r="E28" s="25"/>
      <c r="F28" s="24"/>
      <c r="G28" s="23"/>
      <c r="H28" s="23"/>
      <c r="I28" s="23"/>
      <c r="J28" s="23"/>
      <c r="K28" s="23"/>
      <c r="L28" s="23"/>
      <c r="M28" s="23"/>
      <c r="N28" s="23"/>
      <c r="O28" s="26"/>
      <c r="T28" s="54">
        <f>SUM(T26/12)</f>
        <v>9019523.456799591</v>
      </c>
      <c r="U28" s="54">
        <f t="shared" ref="U28:AE28" si="20">SUM(U26/12)</f>
        <v>5880729.2938333331</v>
      </c>
      <c r="V28" s="54">
        <f t="shared" si="20"/>
        <v>6534143.659814815</v>
      </c>
      <c r="W28" s="54">
        <f t="shared" si="20"/>
        <v>11241616.591768915</v>
      </c>
      <c r="X28" s="54">
        <f t="shared" si="20"/>
        <v>7329534.0178333335</v>
      </c>
      <c r="Y28" s="54">
        <f t="shared" si="20"/>
        <v>8143926.6864814823</v>
      </c>
      <c r="Z28" s="54">
        <f t="shared" si="20"/>
        <v>13463709.726738242</v>
      </c>
      <c r="AA28" s="54">
        <f t="shared" si="20"/>
        <v>8778338.7418333329</v>
      </c>
      <c r="AB28" s="54">
        <f t="shared" si="20"/>
        <v>9753709.7131481487</v>
      </c>
      <c r="AC28" s="54">
        <f t="shared" si="20"/>
        <v>14574756.303425357</v>
      </c>
      <c r="AD28" s="54">
        <f t="shared" si="20"/>
        <v>9502741.1098333336</v>
      </c>
      <c r="AE28" s="54">
        <f t="shared" si="20"/>
        <v>10558601.233148148</v>
      </c>
    </row>
    <row r="29" spans="1:34" x14ac:dyDescent="0.3">
      <c r="B29" s="27"/>
      <c r="C29" s="24"/>
      <c r="D29" s="24"/>
      <c r="E29" s="25"/>
      <c r="F29" s="24"/>
      <c r="G29" s="23"/>
      <c r="H29" s="23"/>
      <c r="I29" s="23"/>
      <c r="J29" s="23"/>
      <c r="K29" s="23"/>
      <c r="L29" s="23"/>
      <c r="M29" s="23"/>
      <c r="N29" s="23"/>
      <c r="O29" s="26"/>
      <c r="T29" s="118" t="s">
        <v>69</v>
      </c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4" x14ac:dyDescent="0.3">
      <c r="B30" s="27"/>
      <c r="C30" s="24"/>
      <c r="D30" s="24"/>
      <c r="E30" s="25"/>
      <c r="F30" s="24"/>
      <c r="G30" s="23"/>
      <c r="H30" s="23"/>
      <c r="I30" s="23"/>
      <c r="J30" s="23"/>
      <c r="K30" s="23"/>
      <c r="L30" s="23"/>
      <c r="M30" s="23"/>
      <c r="N30" s="23"/>
      <c r="O30" s="26"/>
      <c r="P30" t="s">
        <v>54</v>
      </c>
      <c r="Q30" t="s">
        <v>54</v>
      </c>
      <c r="R30" t="s">
        <v>54</v>
      </c>
      <c r="T30" s="55">
        <f>SUM(T28/1000*AG2)</f>
        <v>56372.021604997441</v>
      </c>
      <c r="U30" s="55">
        <f>SUM(U28/1000*AG2)</f>
        <v>36754.558086458332</v>
      </c>
      <c r="V30" s="55">
        <f>SUM(V28/1000*AG2)</f>
        <v>40838.397873842594</v>
      </c>
      <c r="W30" s="55">
        <f>SUM(W28/1000*AG2)</f>
        <v>70260.103698555715</v>
      </c>
      <c r="X30" s="55">
        <f>SUM(X28/1000*AG2)</f>
        <v>45809.587611458337</v>
      </c>
      <c r="Y30" s="55">
        <f>SUM(Y28/1000*AG2)</f>
        <v>50899.541790509269</v>
      </c>
      <c r="Z30" s="55">
        <f>SUM(Z28/1000*AG2)</f>
        <v>84148.185792114018</v>
      </c>
      <c r="AA30" s="55">
        <f>SUM(AA28/1000*AG2)</f>
        <v>54864.617136458335</v>
      </c>
      <c r="AB30" s="55">
        <f>SUM(AB28/1000*AG2)</f>
        <v>60960.685707175937</v>
      </c>
      <c r="AC30" s="55">
        <f>SUM(AC28/1000*AG2)</f>
        <v>91092.22689640848</v>
      </c>
      <c r="AD30" s="55">
        <f>SUM(AD28/1000*AG2)</f>
        <v>59392.13193645834</v>
      </c>
      <c r="AE30" s="55">
        <f>SUM(AE28/1000*AG2)</f>
        <v>65991.25770717593</v>
      </c>
    </row>
    <row r="31" spans="1:34" x14ac:dyDescent="0.3">
      <c r="B31" s="23"/>
      <c r="C31" s="24"/>
      <c r="D31" s="24"/>
      <c r="E31" s="25"/>
      <c r="F31" s="24"/>
      <c r="G31" s="23"/>
      <c r="H31" s="23"/>
      <c r="I31" s="23"/>
      <c r="J31" s="23"/>
      <c r="K31" s="23"/>
      <c r="L31" s="23"/>
      <c r="M31" s="23"/>
      <c r="N31" s="23"/>
      <c r="O31" s="27"/>
      <c r="T31" s="116" t="s">
        <v>70</v>
      </c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4" x14ac:dyDescent="0.3">
      <c r="B32" s="23"/>
      <c r="C32" s="24"/>
      <c r="D32" s="24"/>
      <c r="E32" s="25"/>
      <c r="F32" s="24"/>
      <c r="G32" s="23"/>
      <c r="H32" s="23"/>
      <c r="I32" s="23"/>
      <c r="J32" s="23"/>
      <c r="K32" s="23"/>
      <c r="L32" s="23"/>
      <c r="M32" s="23"/>
      <c r="N32" s="23"/>
      <c r="O32" s="27"/>
      <c r="T32" s="56">
        <f>SUM(T30*12)</f>
        <v>676464.25925996923</v>
      </c>
      <c r="U32" s="57">
        <f t="shared" ref="U32:AE32" si="21">SUM(U30*12)</f>
        <v>441054.69703749998</v>
      </c>
      <c r="V32" s="56">
        <f t="shared" si="21"/>
        <v>490060.77448611113</v>
      </c>
      <c r="W32" s="56">
        <f t="shared" si="21"/>
        <v>843121.24438266852</v>
      </c>
      <c r="X32" s="56">
        <f t="shared" si="21"/>
        <v>549715.0513375001</v>
      </c>
      <c r="Y32" s="56">
        <f t="shared" si="21"/>
        <v>610794.5014861112</v>
      </c>
      <c r="Z32" s="56">
        <f t="shared" si="21"/>
        <v>1009778.2295053683</v>
      </c>
      <c r="AA32" s="56">
        <f t="shared" si="21"/>
        <v>658375.40563749999</v>
      </c>
      <c r="AB32" s="56">
        <f t="shared" si="21"/>
        <v>731528.22848611127</v>
      </c>
      <c r="AC32" s="42">
        <f t="shared" si="21"/>
        <v>1093106.7227569018</v>
      </c>
      <c r="AD32" s="56">
        <f t="shared" si="21"/>
        <v>712705.58323750005</v>
      </c>
      <c r="AE32" s="56">
        <f t="shared" si="21"/>
        <v>791895.09248611121</v>
      </c>
    </row>
    <row r="33" spans="1:31" x14ac:dyDescent="0.3">
      <c r="B33" s="23"/>
      <c r="C33" s="24"/>
      <c r="D33" s="24"/>
      <c r="E33" s="25"/>
      <c r="F33" s="24"/>
      <c r="G33" s="23"/>
      <c r="H33" s="23"/>
      <c r="I33" s="23"/>
      <c r="J33" s="23"/>
      <c r="K33" s="23"/>
      <c r="L33" s="23"/>
      <c r="M33" s="23"/>
      <c r="N33" s="23"/>
      <c r="O33" s="27"/>
      <c r="T33" s="113" t="s">
        <v>71</v>
      </c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</row>
    <row r="34" spans="1:31" x14ac:dyDescent="0.3">
      <c r="B34" s="23"/>
      <c r="C34" s="24"/>
      <c r="D34" s="24"/>
      <c r="E34" s="25"/>
      <c r="F34" s="24"/>
      <c r="G34" s="23"/>
      <c r="H34" s="23"/>
      <c r="I34" s="23"/>
      <c r="J34" s="23"/>
      <c r="K34" s="23"/>
      <c r="L34" s="23"/>
      <c r="M34" s="23"/>
      <c r="N34" s="23"/>
      <c r="O34" s="27"/>
    </row>
    <row r="35" spans="1:31" x14ac:dyDescent="0.3">
      <c r="B35" s="23"/>
      <c r="C35" s="24"/>
      <c r="D35" s="24"/>
      <c r="E35" s="25"/>
      <c r="F35" s="24"/>
      <c r="G35" s="23"/>
      <c r="H35" s="23"/>
      <c r="I35" s="23"/>
      <c r="J35" s="23"/>
      <c r="K35" s="23"/>
      <c r="L35" s="23"/>
      <c r="M35" s="23"/>
      <c r="N35" s="23"/>
      <c r="O35" s="27"/>
      <c r="Y35" s="10">
        <f>SUM(T32:AE32)</f>
        <v>8608599.7900993526</v>
      </c>
    </row>
    <row r="36" spans="1:31" x14ac:dyDescent="0.3">
      <c r="B36" s="72" t="s">
        <v>92</v>
      </c>
      <c r="C36" s="24"/>
      <c r="D36" s="24"/>
      <c r="E36" s="25"/>
      <c r="F36" s="24"/>
      <c r="G36" s="23"/>
      <c r="H36" s="23"/>
      <c r="I36" s="23"/>
      <c r="J36" s="23"/>
      <c r="K36" s="23"/>
      <c r="L36" s="23"/>
      <c r="M36" s="23"/>
      <c r="N36" s="23"/>
      <c r="O36" s="72">
        <v>2020</v>
      </c>
      <c r="P36" s="72">
        <v>2019</v>
      </c>
      <c r="Q36" s="72">
        <v>2018</v>
      </c>
      <c r="R36" s="72">
        <v>2017</v>
      </c>
      <c r="S36" s="72">
        <v>2016</v>
      </c>
      <c r="Y36" s="74">
        <f>SUM(Y35/12)</f>
        <v>717383.31584161276</v>
      </c>
    </row>
    <row r="37" spans="1:31" x14ac:dyDescent="0.3">
      <c r="B37" s="65" t="s">
        <v>81</v>
      </c>
      <c r="C37" s="66"/>
      <c r="D37" s="66"/>
      <c r="E37" s="67"/>
      <c r="F37" s="66"/>
      <c r="G37" s="65"/>
      <c r="H37" s="65"/>
      <c r="I37" s="65"/>
      <c r="J37" s="65"/>
      <c r="K37" s="65"/>
      <c r="L37" s="65"/>
      <c r="M37" s="65"/>
      <c r="N37" s="65"/>
      <c r="O37" s="73">
        <v>17898719075</v>
      </c>
      <c r="P37" s="68">
        <f>SUM(O5:O10)</f>
        <v>17898719075</v>
      </c>
      <c r="Q37" s="68">
        <v>8031710102</v>
      </c>
      <c r="R37" s="68">
        <v>4324051938</v>
      </c>
      <c r="S37" s="68">
        <v>3591318000</v>
      </c>
    </row>
    <row r="38" spans="1:31" x14ac:dyDescent="0.3">
      <c r="B38" s="17" t="s">
        <v>82</v>
      </c>
      <c r="C38" s="60"/>
      <c r="D38" s="60"/>
      <c r="E38" s="69"/>
      <c r="F38" s="60"/>
      <c r="G38" s="17"/>
      <c r="H38" s="17"/>
      <c r="I38" s="17"/>
      <c r="J38" s="17"/>
      <c r="K38" s="17"/>
      <c r="L38" s="17"/>
      <c r="M38" s="17"/>
      <c r="N38" s="17"/>
      <c r="O38" s="73">
        <v>1086603543</v>
      </c>
      <c r="P38" s="68">
        <f>SUM(O12:O24)</f>
        <v>1086603543</v>
      </c>
      <c r="Q38" s="68">
        <v>779033600</v>
      </c>
      <c r="R38" s="68">
        <v>920644250</v>
      </c>
      <c r="S38" s="68">
        <v>959754108</v>
      </c>
    </row>
    <row r="39" spans="1:31" x14ac:dyDescent="0.3">
      <c r="B39" s="70" t="s">
        <v>85</v>
      </c>
      <c r="C39" s="60"/>
      <c r="D39" s="60"/>
      <c r="E39" s="69"/>
      <c r="F39" s="60"/>
      <c r="G39" s="17"/>
      <c r="H39" s="17"/>
      <c r="I39" s="17"/>
      <c r="J39" s="17"/>
      <c r="K39" s="17"/>
      <c r="L39" s="17"/>
      <c r="M39" s="17"/>
      <c r="N39" s="17"/>
      <c r="O39" s="57">
        <v>24</v>
      </c>
      <c r="P39" s="57">
        <v>24</v>
      </c>
      <c r="Q39" s="57">
        <v>24</v>
      </c>
      <c r="R39" s="57">
        <v>24</v>
      </c>
      <c r="S39" s="57">
        <v>24</v>
      </c>
    </row>
    <row r="40" spans="1:31" x14ac:dyDescent="0.3">
      <c r="B40" s="17" t="s">
        <v>83</v>
      </c>
      <c r="C40" s="60"/>
      <c r="D40" s="60"/>
      <c r="E40" s="69"/>
      <c r="F40" s="60"/>
      <c r="G40" s="17"/>
      <c r="H40" s="17"/>
      <c r="I40" s="17"/>
      <c r="J40" s="17"/>
      <c r="K40" s="17"/>
      <c r="L40" s="17"/>
      <c r="M40" s="17"/>
      <c r="N40" s="17"/>
      <c r="O40" s="68">
        <f>SUM(O38*O39)</f>
        <v>26078485032</v>
      </c>
      <c r="P40" s="68">
        <f>SUM(P38*P39)</f>
        <v>26078485032</v>
      </c>
      <c r="Q40" s="68">
        <f>SUM(Q38*Q39)</f>
        <v>18696806400</v>
      </c>
      <c r="R40" s="68">
        <f>SUM(R38*R39)</f>
        <v>22095462000</v>
      </c>
      <c r="S40" s="68">
        <f>SUM(S38*S39)</f>
        <v>23034098592</v>
      </c>
    </row>
    <row r="41" spans="1:31" x14ac:dyDescent="0.3">
      <c r="A41" s="29"/>
      <c r="B41" s="17" t="s">
        <v>84</v>
      </c>
      <c r="C41" s="60"/>
      <c r="D41" s="60"/>
      <c r="E41" s="69"/>
      <c r="F41" s="60"/>
      <c r="G41" s="17"/>
      <c r="H41" s="17"/>
      <c r="I41" s="17"/>
      <c r="J41" s="17"/>
      <c r="K41" s="17"/>
      <c r="L41" s="17"/>
      <c r="M41" s="17"/>
      <c r="N41" s="17"/>
      <c r="O41" s="68">
        <f>SUM(O40,O37)</f>
        <v>43977204107</v>
      </c>
      <c r="P41" s="68">
        <f>SUM(P40,P37)</f>
        <v>43977204107</v>
      </c>
      <c r="Q41" s="68">
        <f>SUM(Q40,Q37)</f>
        <v>26728516502</v>
      </c>
      <c r="R41" s="68">
        <f>SUM(R40,R37)</f>
        <v>26419513938</v>
      </c>
      <c r="S41" s="68">
        <f>SUM(S40,S37)</f>
        <v>26625416592</v>
      </c>
    </row>
    <row r="42" spans="1:31" x14ac:dyDescent="0.3">
      <c r="A42" s="29"/>
      <c r="B42" s="70" t="s">
        <v>86</v>
      </c>
      <c r="C42" s="60"/>
      <c r="D42" s="60"/>
      <c r="E42" s="69"/>
      <c r="F42" s="60"/>
      <c r="G42" s="17"/>
      <c r="H42" s="17"/>
      <c r="I42" s="17"/>
      <c r="J42" s="17"/>
      <c r="K42" s="17"/>
      <c r="L42" s="17"/>
      <c r="M42" s="17"/>
      <c r="N42" s="17"/>
      <c r="O42" s="57">
        <v>450</v>
      </c>
      <c r="P42" s="57">
        <v>450</v>
      </c>
      <c r="Q42" s="57">
        <v>450</v>
      </c>
      <c r="R42" s="57">
        <v>450</v>
      </c>
      <c r="S42" s="57">
        <v>450</v>
      </c>
    </row>
    <row r="43" spans="1:31" x14ac:dyDescent="0.3">
      <c r="A43" s="29"/>
      <c r="B43" s="65" t="s">
        <v>87</v>
      </c>
      <c r="C43" s="60"/>
      <c r="D43" s="60"/>
      <c r="E43" s="69"/>
      <c r="F43" s="60"/>
      <c r="G43" s="17"/>
      <c r="H43" s="17"/>
      <c r="I43" s="17"/>
      <c r="J43" s="17"/>
      <c r="K43" s="17"/>
      <c r="L43" s="17"/>
      <c r="M43" s="17"/>
      <c r="N43" s="17"/>
      <c r="O43" s="68">
        <f>SUM(O41/O42)</f>
        <v>97727120.237777784</v>
      </c>
      <c r="P43" s="68">
        <f>SUM(P41/P42)</f>
        <v>97727120.237777784</v>
      </c>
      <c r="Q43" s="68">
        <f>SUM(Q41/Q42)</f>
        <v>59396703.337777779</v>
      </c>
      <c r="R43" s="68">
        <f>SUM(R41/R42)</f>
        <v>58710030.973333336</v>
      </c>
      <c r="S43" s="68">
        <f>SUM(S41/S42)</f>
        <v>59167592.42666667</v>
      </c>
    </row>
    <row r="44" spans="1:31" x14ac:dyDescent="0.3">
      <c r="A44" s="29"/>
      <c r="B44" s="65" t="s">
        <v>88</v>
      </c>
      <c r="C44" s="60"/>
      <c r="D44" s="60"/>
      <c r="E44" s="69"/>
      <c r="F44" s="60"/>
      <c r="G44" s="17"/>
      <c r="H44" s="17"/>
      <c r="I44" s="17"/>
      <c r="J44" s="17"/>
      <c r="K44" s="17"/>
      <c r="L44" s="17"/>
      <c r="M44" s="17"/>
      <c r="N44" s="17"/>
      <c r="O44" s="68">
        <f>SUM(O43/12)</f>
        <v>8143926.6864814823</v>
      </c>
      <c r="P44" s="68">
        <f>SUM(P43/12)</f>
        <v>8143926.6864814823</v>
      </c>
      <c r="Q44" s="68">
        <f>SUM(Q43/12)</f>
        <v>4949725.2781481482</v>
      </c>
      <c r="R44" s="68">
        <f>SUM(R43/12)</f>
        <v>4892502.5811111117</v>
      </c>
      <c r="S44" s="68">
        <f>SUM(S43/12)</f>
        <v>4930632.7022222225</v>
      </c>
    </row>
    <row r="45" spans="1:31" x14ac:dyDescent="0.3">
      <c r="A45" s="29"/>
      <c r="B45" s="70" t="s">
        <v>89</v>
      </c>
      <c r="C45" s="60"/>
      <c r="D45" s="60"/>
      <c r="E45" s="69"/>
      <c r="F45" s="60"/>
      <c r="G45" s="17"/>
      <c r="H45" s="17"/>
      <c r="I45" s="17"/>
      <c r="J45" s="17"/>
      <c r="K45" s="17"/>
      <c r="L45" s="17"/>
      <c r="M45" s="17"/>
      <c r="N45" s="17" t="s">
        <v>93</v>
      </c>
      <c r="O45" s="71">
        <v>5.82</v>
      </c>
      <c r="P45" s="71">
        <v>6.25</v>
      </c>
      <c r="Q45" s="71">
        <v>5.93</v>
      </c>
      <c r="R45" s="71">
        <v>5.82</v>
      </c>
      <c r="S45" s="71">
        <v>5.82</v>
      </c>
    </row>
    <row r="46" spans="1:31" x14ac:dyDescent="0.3">
      <c r="A46" s="29"/>
      <c r="B46" s="65" t="s">
        <v>90</v>
      </c>
      <c r="C46" s="60"/>
      <c r="D46" s="60"/>
      <c r="E46" s="69"/>
      <c r="F46" s="60"/>
      <c r="G46" s="17"/>
      <c r="H46" s="17"/>
      <c r="I46" s="17"/>
      <c r="J46" s="17"/>
      <c r="K46" s="17"/>
      <c r="L46" s="17"/>
      <c r="M46" s="17"/>
      <c r="N46" s="17" t="s">
        <v>93</v>
      </c>
      <c r="O46" s="18">
        <f>SUM(O44/1000*O45)</f>
        <v>47397.653315322234</v>
      </c>
      <c r="P46" s="18">
        <f>SUM(P44/1000*P45)</f>
        <v>50899.541790509269</v>
      </c>
      <c r="Q46" s="18">
        <f>SUM(Q44/1000*Q45)</f>
        <v>29351.870899418518</v>
      </c>
      <c r="R46" s="18">
        <f>SUM(R44/1000*R45)</f>
        <v>28474.365022066671</v>
      </c>
      <c r="S46" s="18">
        <f>SUM(S44/1000*S45)</f>
        <v>28696.282326933335</v>
      </c>
    </row>
    <row r="47" spans="1:31" x14ac:dyDescent="0.3">
      <c r="A47" s="29"/>
      <c r="B47" s="65" t="s">
        <v>91</v>
      </c>
      <c r="C47" s="60"/>
      <c r="D47" s="60"/>
      <c r="E47" s="69"/>
      <c r="F47" s="60"/>
      <c r="G47" s="17"/>
      <c r="H47" s="17"/>
      <c r="I47" s="17"/>
      <c r="J47" s="17"/>
      <c r="K47" s="17"/>
      <c r="L47" s="17"/>
      <c r="M47" s="17"/>
      <c r="N47" s="17" t="s">
        <v>93</v>
      </c>
      <c r="O47" s="18">
        <f>SUM(O46*12)</f>
        <v>568771.83978386677</v>
      </c>
      <c r="P47" s="18">
        <f>SUM(P46*12)</f>
        <v>610794.5014861112</v>
      </c>
      <c r="Q47" s="18">
        <f>SUM(Q46*12)</f>
        <v>352222.45079302223</v>
      </c>
      <c r="R47" s="18">
        <f>SUM(R46*12)</f>
        <v>341692.38026480004</v>
      </c>
      <c r="S47" s="18">
        <f>SUM(S46*12)</f>
        <v>344355.38792320003</v>
      </c>
    </row>
  </sheetData>
  <mergeCells count="12">
    <mergeCell ref="T33:AE33"/>
    <mergeCell ref="T31:AE31"/>
    <mergeCell ref="T29:AE29"/>
    <mergeCell ref="AF1:AH1"/>
    <mergeCell ref="P27:S27"/>
    <mergeCell ref="P1:R1"/>
    <mergeCell ref="W2:Y2"/>
    <mergeCell ref="T2:V2"/>
    <mergeCell ref="Z2:AB2"/>
    <mergeCell ref="AC2:AE2"/>
    <mergeCell ref="S1:AE1"/>
    <mergeCell ref="T27:AE27"/>
  </mergeCells>
  <hyperlinks>
    <hyperlink ref="B5" r:id="rId1" tooltip="Cartografía raster" display="http://www.ign.es/wmts/mapa-raster?request=GetCapabilities&amp;service=WMTS" xr:uid="{00000000-0004-0000-0000-000000000000}"/>
    <hyperlink ref="B6" r:id="rId2" tooltip="Mapa base de España" display="http://www.ign.es/wmts/ign-base?request=GetCapabilities&amp;service=WMTS" xr:uid="{00000000-0004-0000-0000-000001000000}"/>
    <hyperlink ref="B7" r:id="rId3" tooltip="Modelo Digital de Elevaciones de España " display="http://www.ign.es/wmts/mdt?request=GetCapabilities&amp;service=WMTS" xr:uid="{00000000-0004-0000-0000-000002000000}"/>
    <hyperlink ref="B8" r:id="rId4" tooltip="Ortofotos PNOA máxima actualidad" display="http://www.ign.es/wmts/pnoa-ma?request=GetCapabilities&amp;service=WMTS" xr:uid="{00000000-0004-0000-0000-000003000000}"/>
    <hyperlink ref="B9" r:id="rId5" tooltip="Primera edición del Mapa Topográfico Nacional 1:50000" display="http://www.ign.es/wmts/primera-edicion-mtn?request=GetCapabilities&amp;service=WMTS" xr:uid="{00000000-0004-0000-0000-000004000000}"/>
    <hyperlink ref="B12" r:id="rId6" tooltip="Camino de Santiago" display="http://www.ign.es/wms-inspire/camino-santiago?request=GetCapabilities&amp;service=WMS" xr:uid="{00000000-0004-0000-0000-000005000000}"/>
    <hyperlink ref="B13" r:id="rId7" tooltip="Cartografía raster" display="http://www.ign.es/wms-inspire/mapa-raster?request=GetCapabilities&amp;service=WMS" xr:uid="{00000000-0004-0000-0000-000006000000}"/>
    <hyperlink ref="B14" r:id="rId8" tooltip="Cuadrículas cartográficas " display="http://www.ign.es/wms-inspire/cuadriculas?request=GetCapabilities&amp;service=WMS" xr:uid="{00000000-0004-0000-0000-000007000000}"/>
    <hyperlink ref="B15" r:id="rId9" tooltip="Fototeca" display="http://fototeca.cnig.es/wms/fototeca.dll?request=GetCapabilities&amp;service=WMS" xr:uid="{00000000-0004-0000-0000-000008000000}"/>
    <hyperlink ref="B16" r:id="rId10" tooltip="Información sísmica y volcánica" display="http://www.ign.es/wms-inspire/geofisica?request=GetCapabilities&amp;service=WMS" xr:uid="{00000000-0004-0000-0000-000009000000}"/>
    <hyperlink ref="B17" r:id="rId11" tooltip="Mapa base " display="http://www.ign.es/wms-inspire/ign-base?request=GetCapabilities&amp;service=WMS" xr:uid="{00000000-0004-0000-0000-00000A000000}"/>
    <hyperlink ref="B18" r:id="rId12" tooltip="Minutas cartográficas " display="http://www.ign.es/wms/minutas-cartograficas?request=GetCapabilities&amp;service=WMS" xr:uid="{00000000-0004-0000-0000-00000B000000}"/>
    <hyperlink ref="B19" r:id="rId13" tooltip="Modelos Digitales del Terreno " display="http://www.ign.es/wms-inspire/mdt?request=GetCapabilities&amp;service=WMS" xr:uid="{00000000-0004-0000-0000-00000C000000}"/>
    <hyperlink ref="B20" r:id="rId14" tooltip="Ortofotos históricas del PNOA" display="http://www.ign.es/wms/pnoa-historico?request=GetCapabilities&amp;service=WMS" xr:uid="{00000000-0004-0000-0000-00000D000000}"/>
    <hyperlink ref="B21" r:id="rId15" tooltip="Ortofotos máxima actualidad del PNOA" display="http://www.ign.es/wms-inspire/pnoa-ma?request=GetCapabilities&amp;service=WMS" xr:uid="{00000000-0004-0000-0000-00000E000000}"/>
    <hyperlink ref="B22" r:id="rId16" xr:uid="{00000000-0004-0000-0000-00000F000000}"/>
    <hyperlink ref="B23" r:id="rId17" tooltip="Redes geodésicas" display="http://www.ign.es/wms-inspire/redes-geodesicas?request=GetCapabilities&amp;service=WMS" xr:uid="{00000000-0004-0000-0000-000010000000}"/>
    <hyperlink ref="B24" r:id="rId18" tooltip="Unidades administrativas " display="http://www.ign.es/wms-inspire/unidades-administrativas?request=GetCapabilities&amp;service=WMS" xr:uid="{00000000-0004-0000-0000-000011000000}"/>
    <hyperlink ref="B10" r:id="rId19" xr:uid="{00000000-0004-0000-0000-000012000000}"/>
  </hyperlinks>
  <printOptions gridLines="1"/>
  <pageMargins left="0.70866141732283472" right="0.70866141732283472" top="0.74803149606299213" bottom="0.74803149606299213" header="0.31496062992125984" footer="0.31496062992125984"/>
  <pageSetup paperSize="8" orientation="portrait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D4CC8-1DBD-4625-BE93-9F33DDF64787}">
  <dimension ref="A1:V79"/>
  <sheetViews>
    <sheetView zoomScale="80" zoomScaleNormal="80" workbookViewId="0">
      <selection activeCell="B18" sqref="B18"/>
    </sheetView>
  </sheetViews>
  <sheetFormatPr baseColWidth="10" defaultColWidth="8.88671875" defaultRowHeight="14.4" x14ac:dyDescent="0.3"/>
  <cols>
    <col min="1" max="1" width="52" customWidth="1"/>
    <col min="2" max="2" width="26.44140625" style="15" customWidth="1"/>
    <col min="3" max="3" width="18.109375" customWidth="1"/>
    <col min="4" max="4" width="18.5546875" customWidth="1"/>
    <col min="5" max="5" width="17" customWidth="1"/>
    <col min="6" max="6" width="17.88671875" customWidth="1"/>
    <col min="7" max="8" width="15.6640625" customWidth="1"/>
    <col min="9" max="9" width="5.6640625" customWidth="1"/>
    <col min="10" max="15" width="15.6640625" customWidth="1"/>
    <col min="16" max="16" width="4.5546875" customWidth="1"/>
    <col min="17" max="22" width="15.6640625" customWidth="1"/>
  </cols>
  <sheetData>
    <row r="1" spans="1:22" x14ac:dyDescent="0.3">
      <c r="A1" s="4"/>
      <c r="B1" s="77" t="s">
        <v>101</v>
      </c>
      <c r="C1" s="127" t="s">
        <v>96</v>
      </c>
      <c r="D1" s="128"/>
      <c r="E1" s="128"/>
      <c r="F1" s="128"/>
      <c r="G1" s="128"/>
      <c r="H1" s="129"/>
      <c r="I1" s="79"/>
      <c r="J1" s="127" t="s">
        <v>97</v>
      </c>
      <c r="K1" s="128"/>
      <c r="L1" s="128"/>
      <c r="M1" s="128"/>
      <c r="N1" s="128"/>
      <c r="O1" s="129"/>
      <c r="P1" s="79"/>
      <c r="Q1" s="127" t="s">
        <v>98</v>
      </c>
      <c r="R1" s="128"/>
      <c r="S1" s="128"/>
      <c r="T1" s="128"/>
      <c r="U1" s="128"/>
      <c r="V1" s="129"/>
    </row>
    <row r="2" spans="1:22" x14ac:dyDescent="0.3">
      <c r="A2" s="4"/>
      <c r="B2" s="78" t="s">
        <v>102</v>
      </c>
      <c r="C2" s="75" t="s">
        <v>99</v>
      </c>
      <c r="D2" s="75" t="s">
        <v>100</v>
      </c>
      <c r="E2" s="75" t="s">
        <v>99</v>
      </c>
      <c r="F2" s="75" t="s">
        <v>100</v>
      </c>
      <c r="G2" s="75" t="s">
        <v>99</v>
      </c>
      <c r="H2" s="75" t="s">
        <v>100</v>
      </c>
      <c r="I2" s="75"/>
      <c r="J2" s="75" t="s">
        <v>99</v>
      </c>
      <c r="K2" s="75" t="s">
        <v>100</v>
      </c>
      <c r="L2" s="75" t="s">
        <v>99</v>
      </c>
      <c r="M2" s="75" t="s">
        <v>100</v>
      </c>
      <c r="N2" s="75" t="s">
        <v>99</v>
      </c>
      <c r="O2" s="75" t="s">
        <v>100</v>
      </c>
      <c r="P2" s="75"/>
      <c r="Q2" s="75" t="s">
        <v>99</v>
      </c>
      <c r="R2" s="75" t="s">
        <v>100</v>
      </c>
      <c r="S2" s="75" t="s">
        <v>99</v>
      </c>
      <c r="T2" s="75" t="s">
        <v>100</v>
      </c>
      <c r="U2" s="75" t="s">
        <v>99</v>
      </c>
      <c r="V2" s="75" t="s">
        <v>100</v>
      </c>
    </row>
    <row r="3" spans="1:22" x14ac:dyDescent="0.3">
      <c r="A3" s="4"/>
      <c r="B3" s="78" t="s">
        <v>104</v>
      </c>
      <c r="C3" s="80">
        <v>1.0000000000000001E-5</v>
      </c>
      <c r="D3" s="80">
        <v>3.3E-4</v>
      </c>
      <c r="E3" s="80">
        <v>1.0000000000000001E-5</v>
      </c>
      <c r="F3" s="80">
        <v>3.3E-4</v>
      </c>
      <c r="G3" s="80">
        <v>1.0000000000000001E-5</v>
      </c>
      <c r="H3" s="80">
        <v>3.3E-4</v>
      </c>
      <c r="I3" s="75"/>
      <c r="J3" s="80">
        <v>6.0000000000000002E-5</v>
      </c>
      <c r="K3" s="80">
        <v>8.4000000000000003E-4</v>
      </c>
      <c r="L3" s="80">
        <v>6.0000000000000002E-5</v>
      </c>
      <c r="M3" s="80">
        <v>8.4000000000000003E-4</v>
      </c>
      <c r="N3" s="80">
        <v>6.0000000000000002E-5</v>
      </c>
      <c r="O3" s="80">
        <v>8.4000000000000003E-4</v>
      </c>
      <c r="P3" s="75"/>
      <c r="Q3" s="80">
        <v>3.2000000000000002E-3</v>
      </c>
      <c r="R3" s="80">
        <v>7.0000000000000007E-2</v>
      </c>
      <c r="S3" s="80">
        <v>3.2000000000000002E-3</v>
      </c>
      <c r="T3" s="80">
        <v>7.0000000000000007E-2</v>
      </c>
      <c r="U3" s="80">
        <v>3.2000000000000002E-3</v>
      </c>
      <c r="V3" s="80">
        <v>7.0000000000000007E-2</v>
      </c>
    </row>
    <row r="4" spans="1:22" x14ac:dyDescent="0.3">
      <c r="A4" s="4"/>
      <c r="B4" s="78" t="s">
        <v>105</v>
      </c>
      <c r="C4" s="82">
        <v>1</v>
      </c>
      <c r="D4" s="82">
        <v>1</v>
      </c>
      <c r="E4" s="82">
        <v>0.5</v>
      </c>
      <c r="F4" s="82">
        <v>0.5</v>
      </c>
      <c r="G4" s="82">
        <v>0.1</v>
      </c>
      <c r="H4" s="82">
        <v>0.1</v>
      </c>
      <c r="I4" s="82"/>
      <c r="J4" s="82">
        <v>1</v>
      </c>
      <c r="K4" s="82">
        <v>1</v>
      </c>
      <c r="L4" s="82">
        <v>0.5</v>
      </c>
      <c r="M4" s="82">
        <v>0.5</v>
      </c>
      <c r="N4" s="82">
        <v>0.1</v>
      </c>
      <c r="O4" s="82">
        <v>0.1</v>
      </c>
      <c r="P4" s="82"/>
      <c r="Q4" s="82">
        <v>1</v>
      </c>
      <c r="R4" s="82">
        <v>1</v>
      </c>
      <c r="S4" s="82">
        <v>0.5</v>
      </c>
      <c r="T4" s="82">
        <v>0.5</v>
      </c>
      <c r="U4" s="82">
        <v>0.1</v>
      </c>
      <c r="V4" s="82">
        <v>0.1</v>
      </c>
    </row>
    <row r="5" spans="1:22" x14ac:dyDescent="0.3">
      <c r="A5" s="4"/>
      <c r="B5" s="45" t="s">
        <v>140</v>
      </c>
      <c r="C5" s="81">
        <v>1</v>
      </c>
      <c r="D5" s="81">
        <v>1</v>
      </c>
      <c r="E5" s="81">
        <v>0.5</v>
      </c>
      <c r="F5" s="81">
        <v>0.5</v>
      </c>
      <c r="G5" s="81">
        <v>0.1</v>
      </c>
      <c r="H5" s="81">
        <v>0.1</v>
      </c>
      <c r="I5" s="76"/>
      <c r="J5" s="81">
        <v>1</v>
      </c>
      <c r="K5" s="81">
        <v>1</v>
      </c>
      <c r="L5" s="81">
        <v>0.5</v>
      </c>
      <c r="M5" s="81">
        <v>0.5</v>
      </c>
      <c r="N5" s="81">
        <v>0.1</v>
      </c>
      <c r="O5" s="81">
        <v>0.1</v>
      </c>
      <c r="P5" s="76"/>
      <c r="Q5" s="81">
        <v>1</v>
      </c>
      <c r="R5" s="81">
        <v>1</v>
      </c>
      <c r="S5" s="81">
        <v>0.5</v>
      </c>
      <c r="T5" s="81">
        <v>0.5</v>
      </c>
      <c r="U5" s="81">
        <v>0.1</v>
      </c>
      <c r="V5" s="81">
        <v>0.1</v>
      </c>
    </row>
    <row r="6" spans="1:22" x14ac:dyDescent="0.3">
      <c r="A6" s="32" t="s">
        <v>3</v>
      </c>
      <c r="B6" s="22">
        <v>5525294473</v>
      </c>
      <c r="C6" s="2">
        <f>B6*C3*C5</f>
        <v>55252.944730000003</v>
      </c>
      <c r="D6" s="2">
        <f>B6*D3*D5</f>
        <v>1823347.17609</v>
      </c>
      <c r="E6" s="2">
        <f>B6*E3*E5</f>
        <v>27626.472365000001</v>
      </c>
      <c r="F6" s="2">
        <f>B6*F3*F5</f>
        <v>911673.58804499998</v>
      </c>
      <c r="G6" s="2">
        <f>B6*G3*G5</f>
        <v>5525.2944730000008</v>
      </c>
      <c r="H6" s="2">
        <f>B6*H3*H5</f>
        <v>182334.71760900001</v>
      </c>
      <c r="I6" s="79"/>
      <c r="J6" s="2">
        <f>B6*J3*J5</f>
        <v>331517.66837999999</v>
      </c>
      <c r="K6" s="2">
        <f>B6*K3*K5</f>
        <v>4641247.3573200004</v>
      </c>
      <c r="L6" s="2">
        <f>B6*L3*L5</f>
        <v>165758.83418999999</v>
      </c>
      <c r="M6" s="2">
        <f>B6*M3*M5</f>
        <v>2320623.6786600002</v>
      </c>
      <c r="N6" s="2">
        <f>B6*N3*N5</f>
        <v>33151.766838000003</v>
      </c>
      <c r="O6" s="2">
        <f>B6*O3*O5</f>
        <v>464124.73573200009</v>
      </c>
      <c r="P6" s="79"/>
      <c r="Q6" s="2">
        <f>B6*Q3*Q5</f>
        <v>17680942.3136</v>
      </c>
      <c r="R6" s="2">
        <f>B6*R3*R5</f>
        <v>386770613.11000001</v>
      </c>
      <c r="S6" s="2">
        <f>B6*S3*S5</f>
        <v>8840471.1568</v>
      </c>
      <c r="T6" s="2">
        <f>B6*T3*T5</f>
        <v>193385306.55500001</v>
      </c>
      <c r="U6" s="2">
        <f>B6*U3*U5</f>
        <v>1768094.2313600001</v>
      </c>
      <c r="V6" s="2">
        <f>B6*V3*V5</f>
        <v>38677061.311000004</v>
      </c>
    </row>
    <row r="7" spans="1:22" x14ac:dyDescent="0.3">
      <c r="A7" s="32" t="s">
        <v>1</v>
      </c>
      <c r="B7" s="22">
        <v>6149213927</v>
      </c>
      <c r="C7" s="2">
        <f>B7*C3*C5</f>
        <v>61492.139270000007</v>
      </c>
      <c r="D7" s="2">
        <f>B7*D3*D5</f>
        <v>2029240.5959099999</v>
      </c>
      <c r="E7" s="2">
        <f>B7*E3*E5</f>
        <v>30746.069635000003</v>
      </c>
      <c r="F7" s="2">
        <f>B7*F3*F5</f>
        <v>1014620.297955</v>
      </c>
      <c r="G7" s="2">
        <f>B7*G3*G5</f>
        <v>6149.2139270000007</v>
      </c>
      <c r="H7" s="2">
        <f>B7*H3*H5</f>
        <v>202924.059591</v>
      </c>
      <c r="I7" s="75"/>
      <c r="J7" s="2">
        <f>B7*J3*J5</f>
        <v>368952.83562000003</v>
      </c>
      <c r="K7" s="2">
        <f>B7*K3*K5</f>
        <v>5165339.6986800004</v>
      </c>
      <c r="L7" s="2">
        <f>B7*L3*L5</f>
        <v>184476.41781000001</v>
      </c>
      <c r="M7" s="2">
        <f>B7*M3*M5</f>
        <v>2582669.8493400002</v>
      </c>
      <c r="N7" s="2">
        <f>B7*N3*N5</f>
        <v>36895.283562000004</v>
      </c>
      <c r="O7" s="2">
        <f>B7*O3*O5</f>
        <v>516533.96986800007</v>
      </c>
      <c r="P7" s="75"/>
      <c r="Q7" s="2">
        <f>B7*Q3*Q5</f>
        <v>19677484.566400003</v>
      </c>
      <c r="R7" s="2">
        <f>B7*R3*R5</f>
        <v>430444974.89000005</v>
      </c>
      <c r="S7" s="2">
        <f>B7*S3*S5</f>
        <v>9838742.2832000013</v>
      </c>
      <c r="T7" s="2">
        <f>B7*T3*T5</f>
        <v>215222487.44500002</v>
      </c>
      <c r="U7" s="2">
        <f>B7*U3*U5</f>
        <v>1967748.4566400005</v>
      </c>
      <c r="V7" s="2">
        <f>B7*V3*V5</f>
        <v>43044497.489000008</v>
      </c>
    </row>
    <row r="8" spans="1:22" x14ac:dyDescent="0.3">
      <c r="A8" s="32" t="s">
        <v>8</v>
      </c>
      <c r="B8" s="33">
        <v>1547555</v>
      </c>
      <c r="C8" s="2">
        <f>B8*C3*C5</f>
        <v>15.475550000000002</v>
      </c>
      <c r="D8" s="2">
        <f>B8*D3*D5</f>
        <v>510.69315</v>
      </c>
      <c r="E8" s="2">
        <f>B8*E3*E5</f>
        <v>7.737775000000001</v>
      </c>
      <c r="F8" s="2">
        <f>B8*F3*F5</f>
        <v>255.346575</v>
      </c>
      <c r="G8" s="2">
        <f>B8*G3*G5</f>
        <v>1.5475550000000002</v>
      </c>
      <c r="H8" s="2">
        <f>B8*H3*H5</f>
        <v>51.069315000000003</v>
      </c>
      <c r="I8" s="75"/>
      <c r="J8" s="2">
        <f>B8*J3*J5</f>
        <v>92.853300000000004</v>
      </c>
      <c r="K8" s="2">
        <f>B8*K3*K5</f>
        <v>1299.9462000000001</v>
      </c>
      <c r="L8" s="2">
        <f>B8*L3*L5</f>
        <v>46.426650000000002</v>
      </c>
      <c r="M8" s="2">
        <f>B8*M3*M5</f>
        <v>649.97310000000004</v>
      </c>
      <c r="N8" s="2">
        <f>B8*N3*N5</f>
        <v>9.2853300000000001</v>
      </c>
      <c r="O8" s="2">
        <f>B8*O3*O5</f>
        <v>129.99462000000003</v>
      </c>
      <c r="P8" s="75"/>
      <c r="Q8" s="2">
        <f>B8*Q3*Q5</f>
        <v>4952.1760000000004</v>
      </c>
      <c r="R8" s="2">
        <f>B8*R3*R5</f>
        <v>108328.85</v>
      </c>
      <c r="S8" s="2">
        <f>B8*S3*S5</f>
        <v>2476.0880000000002</v>
      </c>
      <c r="T8" s="2">
        <f>B8*T3*T5</f>
        <v>54164.425000000003</v>
      </c>
      <c r="U8" s="2">
        <f>B8*U3*U5</f>
        <v>495.21760000000006</v>
      </c>
      <c r="V8" s="2">
        <f>B8*V3*V5</f>
        <v>10832.885000000002</v>
      </c>
    </row>
    <row r="9" spans="1:22" x14ac:dyDescent="0.3">
      <c r="A9" s="32" t="s">
        <v>2</v>
      </c>
      <c r="B9" s="22">
        <v>6172695458</v>
      </c>
      <c r="C9" s="2">
        <f>B9*C3*C5</f>
        <v>61726.954580000005</v>
      </c>
      <c r="D9" s="2">
        <f>B9*D3*D5</f>
        <v>2036989.5011400001</v>
      </c>
      <c r="E9" s="2">
        <f>B9*E3*E5</f>
        <v>30863.477290000003</v>
      </c>
      <c r="F9" s="2">
        <f>B9*F3*F5</f>
        <v>1018494.75057</v>
      </c>
      <c r="G9" s="2">
        <f>B9*G3*G5</f>
        <v>6172.6954580000011</v>
      </c>
      <c r="H9" s="2">
        <f>B9*H3*H5</f>
        <v>203698.95011400001</v>
      </c>
      <c r="I9" s="76"/>
      <c r="J9" s="2">
        <f>B9*J3*J5</f>
        <v>370361.72748</v>
      </c>
      <c r="K9" s="2">
        <f>B9*K3*K5</f>
        <v>5185064.1847200003</v>
      </c>
      <c r="L9" s="2">
        <f>B9*L3*L5</f>
        <v>185180.86374</v>
      </c>
      <c r="M9" s="2">
        <f>B9*M3*M5</f>
        <v>2592532.0923600001</v>
      </c>
      <c r="N9" s="2">
        <f>B9*N3*N5</f>
        <v>37036.172748000005</v>
      </c>
      <c r="O9" s="2">
        <f>B9*O3*O5</f>
        <v>518506.41847200005</v>
      </c>
      <c r="P9" s="76"/>
      <c r="Q9" s="2">
        <f>B9*Q3*Q5</f>
        <v>19752625.465600003</v>
      </c>
      <c r="R9" s="2">
        <f>B9*R3*R5</f>
        <v>432088682.06000006</v>
      </c>
      <c r="S9" s="2">
        <f>B9*S3*S5</f>
        <v>9876312.7328000013</v>
      </c>
      <c r="T9" s="2">
        <f>B9*T3*T5</f>
        <v>216044341.03000003</v>
      </c>
      <c r="U9" s="2">
        <f>B9*U3*U5</f>
        <v>1975262.5465600004</v>
      </c>
      <c r="V9" s="2">
        <f>B9*V3*V5</f>
        <v>43208868.206000008</v>
      </c>
    </row>
    <row r="10" spans="1:22" x14ac:dyDescent="0.3">
      <c r="A10" s="32" t="s">
        <v>9</v>
      </c>
      <c r="B10" s="33">
        <v>46332542</v>
      </c>
      <c r="C10" s="2">
        <f>B10*C3*C5</f>
        <v>463.32542000000007</v>
      </c>
      <c r="D10" s="2">
        <f>B10*D3*D5</f>
        <v>15289.738859999999</v>
      </c>
      <c r="E10" s="2">
        <f>B10*E3*E5</f>
        <v>231.66271000000003</v>
      </c>
      <c r="F10" s="2">
        <f>B10*F3*F5</f>
        <v>7644.8694299999997</v>
      </c>
      <c r="G10" s="2">
        <f>B10*G3*G5</f>
        <v>46.332542000000011</v>
      </c>
      <c r="H10" s="2">
        <f>B10*H3*H5</f>
        <v>1528.973886</v>
      </c>
      <c r="I10" s="76"/>
      <c r="J10" s="2">
        <f>B10*J3*J5</f>
        <v>2779.9525200000003</v>
      </c>
      <c r="K10" s="2">
        <f>B10*K3*K5</f>
        <v>38919.335279999999</v>
      </c>
      <c r="L10" s="2">
        <f>B10*L3*L5</f>
        <v>1389.9762600000001</v>
      </c>
      <c r="M10" s="2">
        <f>B10*M3*M5</f>
        <v>19459.66764</v>
      </c>
      <c r="N10" s="2">
        <f>B10*N3*N5</f>
        <v>277.99525200000005</v>
      </c>
      <c r="O10" s="2">
        <f>B10*O3*O5</f>
        <v>3891.933528</v>
      </c>
      <c r="P10" s="76"/>
      <c r="Q10" s="2">
        <f>B10*Q3*Q5</f>
        <v>148264.13440000001</v>
      </c>
      <c r="R10" s="2">
        <f>B10*R3*R5</f>
        <v>3243277.9400000004</v>
      </c>
      <c r="S10" s="2">
        <f>B10*S3*S5</f>
        <v>74132.067200000005</v>
      </c>
      <c r="T10" s="2">
        <f>B10*T3*T5</f>
        <v>1621638.9700000002</v>
      </c>
      <c r="U10" s="2">
        <f>B10*U3*U5</f>
        <v>14826.413440000002</v>
      </c>
      <c r="V10" s="2">
        <f>B10*V3*V5</f>
        <v>324327.79400000005</v>
      </c>
    </row>
    <row r="11" spans="1:22" x14ac:dyDescent="0.3">
      <c r="A11" s="35" t="s">
        <v>40</v>
      </c>
      <c r="B11" s="33">
        <v>3635120</v>
      </c>
      <c r="C11" s="2">
        <f>B11*C3*C5</f>
        <v>36.351200000000006</v>
      </c>
      <c r="D11" s="2">
        <f>B11*D3*D5</f>
        <v>1199.5896</v>
      </c>
      <c r="E11" s="2">
        <f>B11*E3*E5</f>
        <v>18.175600000000003</v>
      </c>
      <c r="F11" s="2">
        <f>B11*F3*F5</f>
        <v>599.79480000000001</v>
      </c>
      <c r="G11" s="2">
        <f>B11*G3*G5</f>
        <v>3.6351200000000006</v>
      </c>
      <c r="H11" s="2">
        <f>B11*H3*H5</f>
        <v>119.95896</v>
      </c>
      <c r="I11" s="79"/>
      <c r="J11" s="2">
        <f>B11*J3*J5</f>
        <v>218.10720000000001</v>
      </c>
      <c r="K11" s="2">
        <f>B11*K3*K5</f>
        <v>3053.5008000000003</v>
      </c>
      <c r="L11" s="2">
        <f>B11*L3*L5</f>
        <v>109.0536</v>
      </c>
      <c r="M11" s="2">
        <f>B11*M3*M5</f>
        <v>1526.7504000000001</v>
      </c>
      <c r="N11" s="2">
        <f>B11*N3*N5</f>
        <v>21.810720000000003</v>
      </c>
      <c r="O11" s="2">
        <f>B11*O3*O5</f>
        <v>305.35008000000005</v>
      </c>
      <c r="P11" s="79"/>
      <c r="Q11" s="2">
        <f>B11*Q3*Q5</f>
        <v>11632.384</v>
      </c>
      <c r="R11" s="2">
        <f>B11*R3*R5</f>
        <v>254458.40000000002</v>
      </c>
      <c r="S11" s="2">
        <f>B11*S3*S5</f>
        <v>5816.192</v>
      </c>
      <c r="T11" s="2">
        <f>B11*T3*T5</f>
        <v>127229.20000000001</v>
      </c>
      <c r="U11" s="2">
        <f>B11*U3*U5</f>
        <v>1163.2384</v>
      </c>
      <c r="V11" s="2">
        <f>B11*V3*V5</f>
        <v>25445.840000000004</v>
      </c>
    </row>
    <row r="12" spans="1:22" s="84" customFormat="1" x14ac:dyDescent="0.3">
      <c r="A12" s="84" t="s">
        <v>119</v>
      </c>
      <c r="B12" s="85">
        <f>SUM(B6:B11)</f>
        <v>17898719075</v>
      </c>
      <c r="C12" s="86">
        <f>SUM(C6:C11)</f>
        <v>178987.19075000004</v>
      </c>
      <c r="D12" s="86">
        <f>SUM(D6:D11)</f>
        <v>5906577.2947499994</v>
      </c>
      <c r="E12" s="86">
        <f t="shared" ref="E12:H12" si="0">SUM(E6:E11)</f>
        <v>89493.595375000019</v>
      </c>
      <c r="F12" s="86">
        <f t="shared" si="0"/>
        <v>2953288.6473749997</v>
      </c>
      <c r="G12" s="86">
        <f t="shared" si="0"/>
        <v>17898.719075000001</v>
      </c>
      <c r="H12" s="86">
        <f t="shared" si="0"/>
        <v>590657.72947499994</v>
      </c>
      <c r="I12" s="87"/>
      <c r="J12" s="86">
        <f>SUM(J6:J11)</f>
        <v>1073923.1444999999</v>
      </c>
      <c r="K12" s="86">
        <f>SUM(K6:K11)</f>
        <v>15034924.023000002</v>
      </c>
      <c r="L12" s="86">
        <f t="shared" ref="L12:Q12" si="1">SUM(L6:L11)</f>
        <v>536961.57224999997</v>
      </c>
      <c r="M12" s="86">
        <f t="shared" si="1"/>
        <v>7517462.011500001</v>
      </c>
      <c r="N12" s="86">
        <f t="shared" si="1"/>
        <v>107392.31444999999</v>
      </c>
      <c r="O12" s="86">
        <f t="shared" si="1"/>
        <v>1503492.4023000004</v>
      </c>
      <c r="P12" s="87"/>
      <c r="Q12" s="86">
        <f t="shared" si="1"/>
        <v>57275901.040000014</v>
      </c>
      <c r="R12" s="86">
        <f t="shared" ref="R12" si="2">SUM(R6:R11)</f>
        <v>1252910335.2500002</v>
      </c>
      <c r="S12" s="86">
        <f t="shared" ref="S12" si="3">SUM(S6:S11)</f>
        <v>28637950.520000007</v>
      </c>
      <c r="T12" s="86">
        <f t="shared" ref="T12" si="4">SUM(T6:T11)</f>
        <v>626455167.62500012</v>
      </c>
      <c r="U12" s="86">
        <f t="shared" ref="U12" si="5">SUM(U6:U11)</f>
        <v>5727590.1040000012</v>
      </c>
      <c r="V12" s="86">
        <f t="shared" ref="V12" si="6">SUM(V6:V11)</f>
        <v>125291033.52500004</v>
      </c>
    </row>
    <row r="13" spans="1:22" s="96" customFormat="1" x14ac:dyDescent="0.3">
      <c r="A13" s="99" t="s">
        <v>120</v>
      </c>
      <c r="B13" s="96">
        <v>14027335376</v>
      </c>
      <c r="C13" s="96">
        <f xml:space="preserve"> B13*C3*C5</f>
        <v>140273.35376</v>
      </c>
      <c r="D13" s="96">
        <f xml:space="preserve"> B13*D3*D5</f>
        <v>4629020.6740800003</v>
      </c>
      <c r="E13" s="96">
        <f xml:space="preserve"> B13*E3*E5</f>
        <v>70136.676879999999</v>
      </c>
      <c r="F13" s="96">
        <f xml:space="preserve"> B13*F3*F5</f>
        <v>2314510.3370400001</v>
      </c>
      <c r="G13" s="107">
        <f xml:space="preserve"> B13*G3*G5</f>
        <v>14027.335376000001</v>
      </c>
      <c r="H13" s="107">
        <f xml:space="preserve"> B13*H3*H5</f>
        <v>462902.06740800006</v>
      </c>
      <c r="I13" s="100"/>
      <c r="J13" s="96">
        <f xml:space="preserve"> B13*J3*J5</f>
        <v>841640.12256000005</v>
      </c>
      <c r="K13" s="96">
        <f>B13*K3*K5</f>
        <v>11782961.715840001</v>
      </c>
      <c r="L13" s="96">
        <f>B13*L3*L5</f>
        <v>420820.06128000002</v>
      </c>
      <c r="M13" s="96">
        <f>B13*M3*M5</f>
        <v>5891480.8579200003</v>
      </c>
      <c r="N13" s="107">
        <f>B13*N3*N5</f>
        <v>84164.012256000016</v>
      </c>
      <c r="O13" s="107">
        <f>B13*O3*O5</f>
        <v>1178296.1715840001</v>
      </c>
      <c r="P13" s="100"/>
      <c r="Q13" s="96">
        <f>B13*Q3*Q5</f>
        <v>44887473.203200005</v>
      </c>
      <c r="R13" s="96">
        <f>B13*R3*R5</f>
        <v>981913476.32000005</v>
      </c>
      <c r="S13" s="96">
        <f>B13*S3*S5</f>
        <v>22443736.601600002</v>
      </c>
      <c r="T13" s="96">
        <f>B13*T3*T5</f>
        <v>490956738.16000003</v>
      </c>
      <c r="U13" s="107">
        <f>B13*U3*U5</f>
        <v>4488747.3203200009</v>
      </c>
      <c r="V13" s="107">
        <f>B13*V3*V5</f>
        <v>98191347.632000014</v>
      </c>
    </row>
    <row r="14" spans="1:22" x14ac:dyDescent="0.3">
      <c r="A14" s="4"/>
      <c r="B14" s="77" t="s">
        <v>101</v>
      </c>
      <c r="C14" s="127" t="s">
        <v>96</v>
      </c>
      <c r="D14" s="128"/>
      <c r="E14" s="128"/>
      <c r="F14" s="128"/>
      <c r="G14" s="128"/>
      <c r="H14" s="129"/>
      <c r="I14" s="79"/>
      <c r="J14" s="127" t="s">
        <v>97</v>
      </c>
      <c r="K14" s="128"/>
      <c r="L14" s="128"/>
      <c r="M14" s="128"/>
      <c r="N14" s="128"/>
      <c r="O14" s="129"/>
      <c r="P14" s="79"/>
      <c r="Q14" s="127" t="s">
        <v>98</v>
      </c>
      <c r="R14" s="128"/>
      <c r="S14" s="128"/>
      <c r="T14" s="128"/>
      <c r="U14" s="128"/>
      <c r="V14" s="129"/>
    </row>
    <row r="15" spans="1:22" x14ac:dyDescent="0.3">
      <c r="A15" s="4"/>
      <c r="B15" s="78" t="s">
        <v>102</v>
      </c>
      <c r="C15" s="75" t="s">
        <v>99</v>
      </c>
      <c r="D15" s="75" t="s">
        <v>100</v>
      </c>
      <c r="E15" s="75" t="s">
        <v>99</v>
      </c>
      <c r="F15" s="75" t="s">
        <v>100</v>
      </c>
      <c r="G15" s="75" t="s">
        <v>99</v>
      </c>
      <c r="H15" s="75" t="s">
        <v>100</v>
      </c>
      <c r="I15" s="75"/>
      <c r="J15" s="75" t="s">
        <v>99</v>
      </c>
      <c r="K15" s="75" t="s">
        <v>100</v>
      </c>
      <c r="L15" s="75" t="s">
        <v>99</v>
      </c>
      <c r="M15" s="75" t="s">
        <v>100</v>
      </c>
      <c r="N15" s="75" t="s">
        <v>99</v>
      </c>
      <c r="O15" s="75" t="s">
        <v>100</v>
      </c>
      <c r="P15" s="75"/>
      <c r="Q15" s="75" t="s">
        <v>99</v>
      </c>
      <c r="R15" s="75" t="s">
        <v>100</v>
      </c>
      <c r="S15" s="75" t="s">
        <v>99</v>
      </c>
      <c r="T15" s="75" t="s">
        <v>100</v>
      </c>
      <c r="U15" s="75" t="s">
        <v>99</v>
      </c>
      <c r="V15" s="75" t="s">
        <v>100</v>
      </c>
    </row>
    <row r="16" spans="1:22" x14ac:dyDescent="0.3">
      <c r="A16" s="4"/>
      <c r="B16" s="78" t="s">
        <v>104</v>
      </c>
      <c r="C16" s="80">
        <v>1.6000000000000001E-4</v>
      </c>
      <c r="D16" s="80">
        <v>1.3799999999999999E-3</v>
      </c>
      <c r="E16" s="80">
        <v>1.6000000000000001E-4</v>
      </c>
      <c r="F16" s="80">
        <v>1.3799999999999999E-3</v>
      </c>
      <c r="G16" s="80">
        <v>1.6000000000000001E-4</v>
      </c>
      <c r="H16" s="80">
        <v>1.3799999999999999E-3</v>
      </c>
      <c r="I16" s="75"/>
      <c r="J16" s="80">
        <v>1.1000000000000001E-3</v>
      </c>
      <c r="K16" s="80">
        <v>1.355E-2</v>
      </c>
      <c r="L16" s="80">
        <v>1.1000000000000001E-3</v>
      </c>
      <c r="M16" s="80">
        <v>1.355E-2</v>
      </c>
      <c r="N16" s="80">
        <v>1.1000000000000001E-3</v>
      </c>
      <c r="O16" s="80">
        <v>1.355E-2</v>
      </c>
      <c r="P16" s="75"/>
      <c r="Q16" s="80">
        <v>3.2000000000000002E-3</v>
      </c>
      <c r="R16" s="80">
        <v>7.0999999999999994E-2</v>
      </c>
      <c r="S16" s="80">
        <v>3.2000000000000002E-3</v>
      </c>
      <c r="T16" s="80">
        <v>7.0999999999999994E-2</v>
      </c>
      <c r="U16" s="80">
        <v>3.2000000000000002E-3</v>
      </c>
      <c r="V16" s="80">
        <v>7.0999999999999994E-2</v>
      </c>
    </row>
    <row r="17" spans="1:22" x14ac:dyDescent="0.3">
      <c r="A17" s="4"/>
      <c r="B17" s="78" t="s">
        <v>103</v>
      </c>
      <c r="C17" s="82">
        <v>1</v>
      </c>
      <c r="D17" s="82">
        <v>1</v>
      </c>
      <c r="E17" s="82">
        <v>0.5</v>
      </c>
      <c r="F17" s="82">
        <v>0.5</v>
      </c>
      <c r="G17" s="82">
        <v>0.1</v>
      </c>
      <c r="H17" s="82">
        <v>0.1</v>
      </c>
      <c r="I17" s="82"/>
      <c r="J17" s="82">
        <v>1</v>
      </c>
      <c r="K17" s="82">
        <v>1</v>
      </c>
      <c r="L17" s="82">
        <v>0.5</v>
      </c>
      <c r="M17" s="82">
        <v>0.5</v>
      </c>
      <c r="N17" s="82">
        <v>0.1</v>
      </c>
      <c r="O17" s="82">
        <v>0.1</v>
      </c>
      <c r="P17" s="82"/>
      <c r="Q17" s="82">
        <v>1</v>
      </c>
      <c r="R17" s="82">
        <v>1</v>
      </c>
      <c r="S17" s="82">
        <v>0.5</v>
      </c>
      <c r="T17" s="82">
        <v>0.5</v>
      </c>
      <c r="U17" s="82">
        <v>0.1</v>
      </c>
      <c r="V17" s="82">
        <v>0.1</v>
      </c>
    </row>
    <row r="18" spans="1:22" x14ac:dyDescent="0.3">
      <c r="A18" s="4"/>
      <c r="B18" s="45" t="s">
        <v>140</v>
      </c>
      <c r="C18" s="81">
        <v>1</v>
      </c>
      <c r="D18" s="81">
        <v>1</v>
      </c>
      <c r="E18" s="81">
        <v>0.5</v>
      </c>
      <c r="F18" s="81">
        <v>0.5</v>
      </c>
      <c r="G18" s="81">
        <v>0.1</v>
      </c>
      <c r="H18" s="81">
        <v>0.1</v>
      </c>
      <c r="I18" s="76"/>
      <c r="J18" s="81">
        <v>1</v>
      </c>
      <c r="K18" s="81">
        <v>1</v>
      </c>
      <c r="L18" s="81">
        <v>0.5</v>
      </c>
      <c r="M18" s="81">
        <v>0.5</v>
      </c>
      <c r="N18" s="81">
        <v>0.1</v>
      </c>
      <c r="O18" s="81">
        <v>0.1</v>
      </c>
      <c r="P18" s="76"/>
      <c r="Q18" s="81">
        <v>1</v>
      </c>
      <c r="R18" s="81">
        <v>1</v>
      </c>
      <c r="S18" s="81">
        <v>0.5</v>
      </c>
      <c r="T18" s="81">
        <v>0.5</v>
      </c>
      <c r="U18" s="81">
        <v>0.1</v>
      </c>
      <c r="V18" s="81">
        <v>0.1</v>
      </c>
    </row>
    <row r="19" spans="1:22" x14ac:dyDescent="0.3">
      <c r="A19" s="32" t="s">
        <v>11</v>
      </c>
      <c r="B19" s="33">
        <v>980088</v>
      </c>
      <c r="C19" s="2">
        <f xml:space="preserve"> B19*C16*C18</f>
        <v>156.81408000000002</v>
      </c>
      <c r="D19" s="2">
        <f xml:space="preserve"> B19*D16*D18</f>
        <v>1352.52144</v>
      </c>
      <c r="E19" s="2">
        <f xml:space="preserve"> B19*E16*E18</f>
        <v>78.407040000000009</v>
      </c>
      <c r="F19" s="2">
        <f xml:space="preserve"> B19*F16*F18</f>
        <v>676.26071999999999</v>
      </c>
      <c r="G19" s="2">
        <f xml:space="preserve"> B19*G16*G18</f>
        <v>15.681408000000003</v>
      </c>
      <c r="H19" s="2">
        <f xml:space="preserve"> B19*H16*H18</f>
        <v>135.25214400000002</v>
      </c>
      <c r="I19" s="75"/>
      <c r="J19" s="2">
        <f xml:space="preserve"> B19*J16*J18</f>
        <v>1078.0968</v>
      </c>
      <c r="K19" s="2">
        <f xml:space="preserve"> B19*K16*K18</f>
        <v>13280.1924</v>
      </c>
      <c r="L19" s="2">
        <f xml:space="preserve"> B19*L16*L18</f>
        <v>539.04840000000002</v>
      </c>
      <c r="M19" s="2">
        <f xml:space="preserve"> B19*M16*M18</f>
        <v>6640.0962</v>
      </c>
      <c r="N19" s="2">
        <f xml:space="preserve"> B19*N16*N18</f>
        <v>107.80968000000001</v>
      </c>
      <c r="O19" s="2">
        <f xml:space="preserve"> B19*O16*O18</f>
        <v>1328.0192400000001</v>
      </c>
      <c r="P19" s="75"/>
      <c r="Q19" s="2">
        <f xml:space="preserve"> B19*Q16*Q18</f>
        <v>3136.2816000000003</v>
      </c>
      <c r="R19" s="2">
        <f xml:space="preserve"> B19*R16*R18</f>
        <v>69586.247999999992</v>
      </c>
      <c r="S19" s="2">
        <f xml:space="preserve"> B19*S16*S18</f>
        <v>1568.1408000000001</v>
      </c>
      <c r="T19" s="2">
        <f xml:space="preserve"> B19*T16*T18</f>
        <v>34793.123999999996</v>
      </c>
      <c r="U19" s="2">
        <f xml:space="preserve"> B19*U16*U18</f>
        <v>313.62816000000004</v>
      </c>
      <c r="V19" s="2">
        <f xml:space="preserve"> B19*V16*V18</f>
        <v>6958.6247999999996</v>
      </c>
    </row>
    <row r="20" spans="1:22" x14ac:dyDescent="0.3">
      <c r="A20" s="32" t="s">
        <v>4</v>
      </c>
      <c r="B20" s="22">
        <v>182814510</v>
      </c>
      <c r="C20" s="2">
        <f xml:space="preserve"> B20*C16*C18</f>
        <v>29250.321600000003</v>
      </c>
      <c r="D20" s="2">
        <f xml:space="preserve"> B20*D16*D18</f>
        <v>252284.0238</v>
      </c>
      <c r="E20" s="2">
        <f xml:space="preserve"> B20*E16*E18</f>
        <v>14625.160800000001</v>
      </c>
      <c r="F20" s="2">
        <f xml:space="preserve"> B20*F16*F18</f>
        <v>126142.0119</v>
      </c>
      <c r="G20" s="2">
        <f xml:space="preserve"> B20*G16*G18</f>
        <v>2925.0321600000007</v>
      </c>
      <c r="H20" s="2">
        <f xml:space="preserve"> B20*H16*H18</f>
        <v>25228.40238</v>
      </c>
      <c r="I20" s="76"/>
      <c r="J20" s="2">
        <f xml:space="preserve"> B20*J16*J18</f>
        <v>201095.96100000001</v>
      </c>
      <c r="K20" s="2">
        <f xml:space="preserve"> B20*K16*K18</f>
        <v>2477136.6105</v>
      </c>
      <c r="L20" s="2">
        <f xml:space="preserve"> B20*L16*L18</f>
        <v>100547.98050000001</v>
      </c>
      <c r="M20" s="2">
        <f xml:space="preserve"> B20*M16*M18</f>
        <v>1238568.30525</v>
      </c>
      <c r="N20" s="2">
        <f xml:space="preserve"> B20*N16*N18</f>
        <v>20109.596100000002</v>
      </c>
      <c r="O20" s="2">
        <f xml:space="preserve"> B20*O16*O18</f>
        <v>247713.66105</v>
      </c>
      <c r="P20" s="76"/>
      <c r="Q20" s="2">
        <f xml:space="preserve"> B20*Q16*Q18</f>
        <v>585006.43200000003</v>
      </c>
      <c r="R20" s="2">
        <f xml:space="preserve"> B20*R16*R18</f>
        <v>12979830.209999999</v>
      </c>
      <c r="S20" s="2">
        <f xml:space="preserve"> B20*S16*S18</f>
        <v>292503.21600000001</v>
      </c>
      <c r="T20" s="2">
        <f xml:space="preserve"> B20*T16*T18</f>
        <v>6489915.1049999995</v>
      </c>
      <c r="U20" s="2">
        <f xml:space="preserve"> B20*U16*U18</f>
        <v>58500.643200000006</v>
      </c>
      <c r="V20" s="2">
        <f xml:space="preserve"> B20*V16*V18</f>
        <v>1297983.0209999999</v>
      </c>
    </row>
    <row r="21" spans="1:22" x14ac:dyDescent="0.3">
      <c r="A21" s="32" t="s">
        <v>12</v>
      </c>
      <c r="B21" s="33">
        <v>6451139</v>
      </c>
      <c r="C21" s="2">
        <f xml:space="preserve"> B21*C16*C18</f>
        <v>1032.1822400000001</v>
      </c>
      <c r="D21" s="2">
        <f xml:space="preserve"> B21*D16*D18</f>
        <v>8902.5718199999992</v>
      </c>
      <c r="E21" s="2">
        <f xml:space="preserve"> B21*E16*E18</f>
        <v>516.09112000000005</v>
      </c>
      <c r="F21" s="2">
        <f xml:space="preserve"> B21*F16*F18</f>
        <v>4451.2859099999996</v>
      </c>
      <c r="G21" s="2">
        <f xml:space="preserve"> B21*G16*G18</f>
        <v>103.21822400000002</v>
      </c>
      <c r="H21" s="2">
        <f xml:space="preserve"> B21*H16*H18</f>
        <v>890.25718199999994</v>
      </c>
      <c r="I21" s="76"/>
      <c r="J21" s="2">
        <f xml:space="preserve"> B21*J16*J18</f>
        <v>7096.2529000000004</v>
      </c>
      <c r="K21" s="2">
        <f xml:space="preserve"> B21*K16*K18</f>
        <v>87412.933449999997</v>
      </c>
      <c r="L21" s="2">
        <f xml:space="preserve"> B21*L16*L18</f>
        <v>3548.1264500000002</v>
      </c>
      <c r="M21" s="2">
        <f xml:space="preserve"> B21*M16*M18</f>
        <v>43706.466724999998</v>
      </c>
      <c r="N21" s="2">
        <f xml:space="preserve"> B21*N16*N18</f>
        <v>709.62529000000006</v>
      </c>
      <c r="O21" s="2">
        <f xml:space="preserve"> B21*O16*O18</f>
        <v>8741.293345</v>
      </c>
      <c r="P21" s="76"/>
      <c r="Q21" s="2">
        <f xml:space="preserve"> B21*Q16*Q18</f>
        <v>20643.644800000002</v>
      </c>
      <c r="R21" s="2">
        <f xml:space="preserve"> B21*R16*R18</f>
        <v>458030.86899999995</v>
      </c>
      <c r="S21" s="2">
        <f xml:space="preserve"> B21*S16*S18</f>
        <v>10321.822400000001</v>
      </c>
      <c r="T21" s="2">
        <f xml:space="preserve"> B21*T16*T18</f>
        <v>229015.43449999997</v>
      </c>
      <c r="U21" s="2">
        <f xml:space="preserve"> B21*U16*U18</f>
        <v>2064.3644800000002</v>
      </c>
      <c r="V21" s="2">
        <f xml:space="preserve"> B21*V16*V18</f>
        <v>45803.086899999995</v>
      </c>
    </row>
    <row r="22" spans="1:22" x14ac:dyDescent="0.3">
      <c r="A22" s="32" t="s">
        <v>0</v>
      </c>
      <c r="B22" s="22">
        <v>57895219</v>
      </c>
      <c r="C22" s="2">
        <f xml:space="preserve"> B22*C16*C18</f>
        <v>9263.2350400000014</v>
      </c>
      <c r="D22" s="2">
        <f xml:space="preserve"> B22*D16*D18</f>
        <v>79895.402219999989</v>
      </c>
      <c r="E22" s="2">
        <f xml:space="preserve"> B22*E16*E18</f>
        <v>4631.6175200000007</v>
      </c>
      <c r="F22" s="2">
        <f xml:space="preserve"> B22*F16*F18</f>
        <v>39947.701109999995</v>
      </c>
      <c r="G22" s="2">
        <f xml:space="preserve"> B22*G16*G18</f>
        <v>926.32350400000018</v>
      </c>
      <c r="H22" s="2">
        <f xml:space="preserve"> B22*H16*H18</f>
        <v>7989.5402219999996</v>
      </c>
      <c r="I22" s="79"/>
      <c r="J22" s="2">
        <f xml:space="preserve"> B22*J16*J18</f>
        <v>63684.740900000004</v>
      </c>
      <c r="K22" s="2">
        <f xml:space="preserve"> B22*K16*K18</f>
        <v>784480.21745</v>
      </c>
      <c r="L22" s="2">
        <f xml:space="preserve"> B22*L16*L18</f>
        <v>31842.370450000002</v>
      </c>
      <c r="M22" s="2">
        <f xml:space="preserve"> B22*M16*M18</f>
        <v>392240.108725</v>
      </c>
      <c r="N22" s="2">
        <f xml:space="preserve"> B22*N16*N18</f>
        <v>6368.4740900000006</v>
      </c>
      <c r="O22" s="2">
        <f xml:space="preserve"> B22*O16*O18</f>
        <v>78448.021745000005</v>
      </c>
      <c r="P22" s="79"/>
      <c r="Q22" s="2">
        <f xml:space="preserve"> B22*Q16*Q18</f>
        <v>185264.70080000002</v>
      </c>
      <c r="R22" s="2">
        <f xml:space="preserve"> B22*R16*R18</f>
        <v>4110560.5489999996</v>
      </c>
      <c r="S22" s="2">
        <f xml:space="preserve"> B22*S16*S18</f>
        <v>92632.35040000001</v>
      </c>
      <c r="T22" s="2">
        <f xml:space="preserve"> B22*T16*T18</f>
        <v>2055280.2744999998</v>
      </c>
      <c r="U22" s="2">
        <f xml:space="preserve"> B22*U16*U18</f>
        <v>18526.470080000003</v>
      </c>
      <c r="V22" s="2">
        <f xml:space="preserve"> B22*V16*V18</f>
        <v>411056.05489999999</v>
      </c>
    </row>
    <row r="23" spans="1:22" x14ac:dyDescent="0.3">
      <c r="A23" s="32" t="s">
        <v>13</v>
      </c>
      <c r="B23" s="33">
        <v>4289985</v>
      </c>
      <c r="C23" s="2">
        <f xml:space="preserve"> B23*C16*C18</f>
        <v>686.39760000000001</v>
      </c>
      <c r="D23" s="2">
        <f xml:space="preserve"> B23*D16*D18</f>
        <v>5920.1792999999998</v>
      </c>
      <c r="E23" s="2">
        <f xml:space="preserve"> B23*E16*E18</f>
        <v>343.19880000000001</v>
      </c>
      <c r="F23" s="2">
        <f xml:space="preserve"> B23*F16*F18</f>
        <v>2960.0896499999999</v>
      </c>
      <c r="G23" s="2">
        <f xml:space="preserve"> B23*G16*G18</f>
        <v>68.63976000000001</v>
      </c>
      <c r="H23" s="2">
        <f xml:space="preserve"> B23*H16*H18</f>
        <v>592.01792999999998</v>
      </c>
      <c r="I23" s="75"/>
      <c r="J23" s="2">
        <f xml:space="preserve"> B23*J16*J18</f>
        <v>4718.9835000000003</v>
      </c>
      <c r="K23" s="2">
        <f xml:space="preserve"> B23*K16*K18</f>
        <v>58129.296750000001</v>
      </c>
      <c r="L23" s="2">
        <f xml:space="preserve"> B23*L16*L18</f>
        <v>2359.4917500000001</v>
      </c>
      <c r="M23" s="2">
        <f xml:space="preserve"> B23*M16*M18</f>
        <v>29064.648375000001</v>
      </c>
      <c r="N23" s="2">
        <f xml:space="preserve"> B23*N16*N18</f>
        <v>471.89835000000005</v>
      </c>
      <c r="O23" s="2">
        <f xml:space="preserve"> B23*O16*O18</f>
        <v>5812.9296750000003</v>
      </c>
      <c r="P23" s="75"/>
      <c r="Q23" s="2">
        <f xml:space="preserve"> B23*Q16*Q18</f>
        <v>13727.952000000001</v>
      </c>
      <c r="R23" s="2">
        <f xml:space="preserve"> B23*R16*R18</f>
        <v>304588.935</v>
      </c>
      <c r="S23" s="2">
        <f xml:space="preserve"> B23*S16*S18</f>
        <v>6863.9760000000006</v>
      </c>
      <c r="T23" s="2">
        <f xml:space="preserve"> B23*T16*T18</f>
        <v>152294.4675</v>
      </c>
      <c r="U23" s="2">
        <f xml:space="preserve"> B23*U16*U18</f>
        <v>1372.7952000000002</v>
      </c>
      <c r="V23" s="2">
        <f xml:space="preserve"> B23*V16*V18</f>
        <v>30458.893500000002</v>
      </c>
    </row>
    <row r="24" spans="1:22" x14ac:dyDescent="0.3">
      <c r="A24" s="32" t="s">
        <v>14</v>
      </c>
      <c r="B24" s="33">
        <v>84380152</v>
      </c>
      <c r="C24" s="2">
        <f xml:space="preserve"> B24*C16*C18</f>
        <v>13500.824320000002</v>
      </c>
      <c r="D24" s="2">
        <f xml:space="preserve"> B24*D16*D18</f>
        <v>116444.60975999999</v>
      </c>
      <c r="E24" s="2">
        <f xml:space="preserve"> B24*E16*E18</f>
        <v>6750.4121600000008</v>
      </c>
      <c r="F24" s="2">
        <f xml:space="preserve"> B24*F16*F18</f>
        <v>58222.304879999996</v>
      </c>
      <c r="G24" s="2">
        <f xml:space="preserve"> B24*G16*G18</f>
        <v>1350.0824320000002</v>
      </c>
      <c r="H24" s="2">
        <f xml:space="preserve"> B24*H16*H18</f>
        <v>11644.460976</v>
      </c>
      <c r="I24" s="75"/>
      <c r="J24" s="2">
        <f xml:space="preserve"> B24*J16*J18</f>
        <v>92818.167200000011</v>
      </c>
      <c r="K24" s="2">
        <f xml:space="preserve"> B24*K16*K18</f>
        <v>1143351.0596</v>
      </c>
      <c r="L24" s="2">
        <f xml:space="preserve"> B24*L16*L18</f>
        <v>46409.083600000005</v>
      </c>
      <c r="M24" s="2">
        <f xml:space="preserve"> B24*M16*M18</f>
        <v>571675.52980000002</v>
      </c>
      <c r="N24" s="2">
        <f xml:space="preserve"> B24*N16*N18</f>
        <v>9281.8167200000007</v>
      </c>
      <c r="O24" s="2">
        <f xml:space="preserve"> B24*O16*O18</f>
        <v>114335.10596000002</v>
      </c>
      <c r="P24" s="75"/>
      <c r="Q24" s="2">
        <f xml:space="preserve"> B24*Q16*Q18</f>
        <v>270016.48639999999</v>
      </c>
      <c r="R24" s="2">
        <f xml:space="preserve"> B24*R16*R18</f>
        <v>5990990.7919999994</v>
      </c>
      <c r="S24" s="2">
        <f xml:space="preserve"> B24*S16*S18</f>
        <v>135008.2432</v>
      </c>
      <c r="T24" s="2">
        <f xml:space="preserve"> B24*T16*T18</f>
        <v>2995495.3959999997</v>
      </c>
      <c r="U24" s="2">
        <f xml:space="preserve"> B24*U16*U18</f>
        <v>27001.648639999999</v>
      </c>
      <c r="V24" s="2">
        <f xml:space="preserve"> B24*V16*V18</f>
        <v>599099.07919999992</v>
      </c>
    </row>
    <row r="25" spans="1:22" x14ac:dyDescent="0.3">
      <c r="A25" s="32" t="s">
        <v>15</v>
      </c>
      <c r="B25" s="22">
        <v>6160998</v>
      </c>
      <c r="C25" s="2">
        <f xml:space="preserve"> B25*C16*C18</f>
        <v>985.75968000000012</v>
      </c>
      <c r="D25" s="2">
        <f xml:space="preserve"> B25*D16*D18</f>
        <v>8502.1772399999991</v>
      </c>
      <c r="E25" s="2">
        <f xml:space="preserve"> B25*E16*E18</f>
        <v>492.87984000000006</v>
      </c>
      <c r="F25" s="2">
        <f xml:space="preserve"> B25*F16*F18</f>
        <v>4251.0886199999995</v>
      </c>
      <c r="G25" s="2">
        <f xml:space="preserve"> B25*G16*G18</f>
        <v>98.575968000000017</v>
      </c>
      <c r="H25" s="2">
        <f xml:space="preserve"> B25*H16*H18</f>
        <v>850.21772399999998</v>
      </c>
      <c r="I25" s="76"/>
      <c r="J25" s="2">
        <f xml:space="preserve"> B25*J16*J18</f>
        <v>6777.0978000000005</v>
      </c>
      <c r="K25" s="2">
        <f xml:space="preserve"> B25*K16*K18</f>
        <v>83481.522899999996</v>
      </c>
      <c r="L25" s="2">
        <f xml:space="preserve"> B25*L16*L18</f>
        <v>3388.5489000000002</v>
      </c>
      <c r="M25" s="2">
        <f xml:space="preserve"> B25*M16*M18</f>
        <v>41740.761449999998</v>
      </c>
      <c r="N25" s="2">
        <f xml:space="preserve"> B25*N16*N18</f>
        <v>677.70978000000014</v>
      </c>
      <c r="O25" s="2">
        <f xml:space="preserve"> B25*O16*O18</f>
        <v>8348.15229</v>
      </c>
      <c r="P25" s="76"/>
      <c r="Q25" s="2">
        <f xml:space="preserve"> B25*Q16*Q18</f>
        <v>19715.193600000002</v>
      </c>
      <c r="R25" s="2">
        <f xml:space="preserve"> B25*R16*R18</f>
        <v>437430.85799999995</v>
      </c>
      <c r="S25" s="2">
        <f xml:space="preserve"> B25*S16*S18</f>
        <v>9857.5968000000012</v>
      </c>
      <c r="T25" s="2">
        <f xml:space="preserve"> B25*T16*T18</f>
        <v>218715.42899999997</v>
      </c>
      <c r="U25" s="2">
        <f xml:space="preserve"> B25*U16*U18</f>
        <v>1971.5193600000002</v>
      </c>
      <c r="V25" s="2">
        <f xml:space="preserve"> B25*V16*V18</f>
        <v>43743.085800000001</v>
      </c>
    </row>
    <row r="26" spans="1:22" x14ac:dyDescent="0.3">
      <c r="A26" s="32" t="s">
        <v>16</v>
      </c>
      <c r="B26" s="33">
        <v>3802367</v>
      </c>
      <c r="C26" s="2">
        <f>B26*C16*C18</f>
        <v>608.37872000000004</v>
      </c>
      <c r="D26" s="2">
        <f xml:space="preserve"> B26*D16*D18</f>
        <v>5247.2664599999998</v>
      </c>
      <c r="E26" s="2">
        <f xml:space="preserve"> B26*E16*E18</f>
        <v>304.18936000000002</v>
      </c>
      <c r="F26" s="2">
        <f xml:space="preserve"> B26*F16*F18</f>
        <v>2623.6332299999999</v>
      </c>
      <c r="G26" s="2">
        <f xml:space="preserve"> B26*G16*G18</f>
        <v>60.837872000000004</v>
      </c>
      <c r="H26" s="2">
        <f xml:space="preserve"> B26*H16*H18</f>
        <v>524.72664599999996</v>
      </c>
      <c r="I26" s="76"/>
      <c r="J26" s="2">
        <f xml:space="preserve"> B26*J16*J18</f>
        <v>4182.6037000000006</v>
      </c>
      <c r="K26" s="2">
        <f xml:space="preserve"> B26*K16*K18</f>
        <v>51522.072849999997</v>
      </c>
      <c r="L26" s="2">
        <f xml:space="preserve"> B26*L16*L18</f>
        <v>2091.3018500000003</v>
      </c>
      <c r="M26" s="2">
        <f xml:space="preserve"> B26*M16*M18</f>
        <v>25761.036424999998</v>
      </c>
      <c r="N26" s="2">
        <f xml:space="preserve"> B26*N16*N18</f>
        <v>418.26037000000008</v>
      </c>
      <c r="O26" s="2">
        <f xml:space="preserve"> B26*O16*O18</f>
        <v>5152.2072850000004</v>
      </c>
      <c r="P26" s="76"/>
      <c r="Q26" s="2">
        <f xml:space="preserve"> B26*Q16*Q18</f>
        <v>12167.574400000001</v>
      </c>
      <c r="R26" s="2">
        <f xml:space="preserve"> B26*R16*R18</f>
        <v>269968.05699999997</v>
      </c>
      <c r="S26" s="2">
        <f xml:space="preserve"> B26*S16*S18</f>
        <v>6083.7872000000007</v>
      </c>
      <c r="T26" s="2">
        <f xml:space="preserve"> B26*T16*T18</f>
        <v>134984.02849999999</v>
      </c>
      <c r="U26" s="2">
        <f xml:space="preserve"> B26*U16*U18</f>
        <v>1216.7574400000001</v>
      </c>
      <c r="V26" s="2">
        <f xml:space="preserve"> B26*V16*V18</f>
        <v>26996.805699999997</v>
      </c>
    </row>
    <row r="27" spans="1:22" x14ac:dyDescent="0.3">
      <c r="A27" s="32" t="s">
        <v>5</v>
      </c>
      <c r="B27" s="33">
        <v>186022883</v>
      </c>
      <c r="C27" s="2">
        <f xml:space="preserve"> B27*C16*C18</f>
        <v>29763.661280000004</v>
      </c>
      <c r="D27" s="2">
        <f xml:space="preserve"> B27*D16*D18</f>
        <v>256711.57853999999</v>
      </c>
      <c r="E27" s="2">
        <f xml:space="preserve"> B27*E16*E18</f>
        <v>14881.830640000002</v>
      </c>
      <c r="F27" s="2">
        <f xml:space="preserve"> B27*F16*F18</f>
        <v>128355.78926999999</v>
      </c>
      <c r="G27" s="2">
        <f xml:space="preserve"> B27*G16*G18</f>
        <v>2976.3661280000006</v>
      </c>
      <c r="H27" s="2">
        <f xml:space="preserve"> B27*H16*H18</f>
        <v>25671.157854000001</v>
      </c>
      <c r="I27" s="79"/>
      <c r="J27" s="2">
        <f xml:space="preserve"> B27*J16*J18</f>
        <v>204625.17130000002</v>
      </c>
      <c r="K27" s="2">
        <f xml:space="preserve"> B27*K16*K18</f>
        <v>2520610.0646500001</v>
      </c>
      <c r="L27" s="2">
        <f xml:space="preserve"> B27*L16*L18</f>
        <v>102312.58565000001</v>
      </c>
      <c r="M27" s="2">
        <f xml:space="preserve"> B27*M16*M18</f>
        <v>1260305.032325</v>
      </c>
      <c r="N27" s="2">
        <f xml:space="preserve"> B27*N16*N18</f>
        <v>20462.517130000004</v>
      </c>
      <c r="O27" s="2">
        <f xml:space="preserve"> B27*O16*O18</f>
        <v>252061.00646500001</v>
      </c>
      <c r="P27" s="79"/>
      <c r="Q27" s="2">
        <f xml:space="preserve"> B27*Q16*Q18</f>
        <v>595273.22560000001</v>
      </c>
      <c r="R27" s="2">
        <f xml:space="preserve"> B27*R16*R18</f>
        <v>13207624.692999998</v>
      </c>
      <c r="S27" s="2">
        <f xml:space="preserve"> B27*S16*S18</f>
        <v>297636.6128</v>
      </c>
      <c r="T27" s="2">
        <f xml:space="preserve"> B27*T16*T18</f>
        <v>6603812.3464999991</v>
      </c>
      <c r="U27" s="2">
        <f xml:space="preserve"> B27*U16*U18</f>
        <v>59527.322560000001</v>
      </c>
      <c r="V27" s="2">
        <f xml:space="preserve"> B27*V16*V18</f>
        <v>1320762.4693</v>
      </c>
    </row>
    <row r="28" spans="1:22" x14ac:dyDescent="0.3">
      <c r="A28" s="32" t="s">
        <v>17</v>
      </c>
      <c r="B28" s="33">
        <v>359227999</v>
      </c>
      <c r="C28" s="2">
        <f xml:space="preserve"> B28*C16*C18</f>
        <v>57476.479840000007</v>
      </c>
      <c r="D28" s="2">
        <f xml:space="preserve"> B28*D16*D18</f>
        <v>495734.63861999998</v>
      </c>
      <c r="E28" s="2">
        <f xml:space="preserve"> B28*E16*E18</f>
        <v>28738.239920000004</v>
      </c>
      <c r="F28" s="2">
        <f xml:space="preserve"> B28*F16*F18</f>
        <v>247867.31930999999</v>
      </c>
      <c r="G28" s="2">
        <f xml:space="preserve"> B28*G16*G18</f>
        <v>5747.6479840000011</v>
      </c>
      <c r="H28" s="2">
        <f xml:space="preserve"> B28*H16*H18</f>
        <v>49573.463862000004</v>
      </c>
      <c r="I28" s="75"/>
      <c r="J28" s="2">
        <f xml:space="preserve"> B28*J16*J18</f>
        <v>395150.79890000005</v>
      </c>
      <c r="K28" s="2">
        <f xml:space="preserve"> B28*K16*K18</f>
        <v>4867539.3864500001</v>
      </c>
      <c r="L28" s="2">
        <f xml:space="preserve"> B28*L16*L18</f>
        <v>197575.39945000003</v>
      </c>
      <c r="M28" s="2">
        <f xml:space="preserve"> B28*M16*M18</f>
        <v>2433769.6932250001</v>
      </c>
      <c r="N28" s="2">
        <f xml:space="preserve"> B28*N16*N18</f>
        <v>39515.079890000008</v>
      </c>
      <c r="O28" s="2">
        <f xml:space="preserve"> B28*O16*O18</f>
        <v>486753.93864500005</v>
      </c>
      <c r="P28" s="75"/>
      <c r="Q28" s="2">
        <f xml:space="preserve"> B28*Q16*Q18</f>
        <v>1149529.5967999999</v>
      </c>
      <c r="R28" s="2">
        <f xml:space="preserve"> B28*R16*R18</f>
        <v>25505187.928999998</v>
      </c>
      <c r="S28" s="2">
        <f xml:space="preserve"> B28*S16*S18</f>
        <v>574764.79839999997</v>
      </c>
      <c r="T28" s="2">
        <f xml:space="preserve"> B28*T16*T18</f>
        <v>12752593.964499999</v>
      </c>
      <c r="U28" s="2">
        <f xml:space="preserve"> B28*U16*U18</f>
        <v>114952.95968</v>
      </c>
      <c r="V28" s="2">
        <f xml:space="preserve"> B28*V16*V18</f>
        <v>2550518.7928999998</v>
      </c>
    </row>
    <row r="29" spans="1:22" x14ac:dyDescent="0.3">
      <c r="A29" s="35" t="s">
        <v>21</v>
      </c>
      <c r="B29" s="22">
        <v>19012725</v>
      </c>
      <c r="C29" s="2">
        <f xml:space="preserve"> B29*C16*C18</f>
        <v>3042.0360000000001</v>
      </c>
      <c r="D29" s="2">
        <f xml:space="preserve"> B29*D16*D18</f>
        <v>26237.5605</v>
      </c>
      <c r="E29" s="2">
        <f xml:space="preserve"> B29*E16*E18</f>
        <v>1521.018</v>
      </c>
      <c r="F29" s="2">
        <f xml:space="preserve"> B29*F16*F18</f>
        <v>13118.78025</v>
      </c>
      <c r="G29" s="2">
        <f xml:space="preserve"> B29*G16*G18</f>
        <v>304.20359999999999</v>
      </c>
      <c r="H29" s="2">
        <f xml:space="preserve"> B29*H16*H18</f>
        <v>2623.75605</v>
      </c>
      <c r="I29" s="75"/>
      <c r="J29" s="2">
        <f xml:space="preserve"> B29*J16*J18</f>
        <v>20913.997500000001</v>
      </c>
      <c r="K29" s="2">
        <f xml:space="preserve"> B29*K16*K18</f>
        <v>257622.42374999999</v>
      </c>
      <c r="L29" s="2">
        <f xml:space="preserve"> B29*L16*L18</f>
        <v>10456.998750000001</v>
      </c>
      <c r="M29" s="2">
        <f xml:space="preserve"> B29*M16*M18</f>
        <v>128811.21187499999</v>
      </c>
      <c r="N29" s="2">
        <f xml:space="preserve"> B29*N16*N18</f>
        <v>2091.39975</v>
      </c>
      <c r="O29" s="2">
        <f xml:space="preserve"> B29*O16*O18</f>
        <v>25762.242375000002</v>
      </c>
      <c r="P29" s="75"/>
      <c r="Q29" s="2">
        <f xml:space="preserve"> B29*Q16*Q18</f>
        <v>60840.72</v>
      </c>
      <c r="R29" s="2">
        <f xml:space="preserve"> B29*R16*R18</f>
        <v>1349903.4749999999</v>
      </c>
      <c r="S29" s="2">
        <f xml:space="preserve"> B29*S16*S18</f>
        <v>30420.36</v>
      </c>
      <c r="T29" s="2">
        <f xml:space="preserve"> B29*T16*T18</f>
        <v>674951.73749999993</v>
      </c>
      <c r="U29" s="2">
        <f xml:space="preserve"> B29*U16*U18</f>
        <v>6084.0720000000001</v>
      </c>
      <c r="V29" s="2">
        <f xml:space="preserve"> B29*V16*V18</f>
        <v>134990.3475</v>
      </c>
    </row>
    <row r="30" spans="1:22" x14ac:dyDescent="0.3">
      <c r="A30" s="32" t="s">
        <v>18</v>
      </c>
      <c r="B30" s="22">
        <v>21153813</v>
      </c>
      <c r="C30" s="2">
        <f xml:space="preserve"> B30*C16*C18</f>
        <v>3384.6100800000004</v>
      </c>
      <c r="D30" s="2">
        <f xml:space="preserve"> B30*D16*D18</f>
        <v>29192.26194</v>
      </c>
      <c r="E30" s="2">
        <f xml:space="preserve"> B30*E16*E18</f>
        <v>1692.3050400000002</v>
      </c>
      <c r="F30" s="2">
        <f xml:space="preserve"> B30*F16*F18</f>
        <v>14596.13097</v>
      </c>
      <c r="G30" s="2">
        <f xml:space="preserve"> B30*G16*G18</f>
        <v>338.46100800000005</v>
      </c>
      <c r="H30" s="2">
        <f xml:space="preserve"> B30*H16*H18</f>
        <v>2919.2261940000003</v>
      </c>
      <c r="I30" s="76"/>
      <c r="J30" s="2">
        <f xml:space="preserve"> B30*J16*J18</f>
        <v>23269.194300000003</v>
      </c>
      <c r="K30" s="2">
        <f xml:space="preserve"> B30*K16*K18</f>
        <v>286634.16615</v>
      </c>
      <c r="L30" s="2">
        <f xml:space="preserve"> B30*L16*L18</f>
        <v>11634.597150000001</v>
      </c>
      <c r="M30" s="2">
        <f xml:space="preserve"> B30*M16*M18</f>
        <v>143317.083075</v>
      </c>
      <c r="N30" s="2">
        <f xml:space="preserve"> B30*N16*N18</f>
        <v>2326.9194300000004</v>
      </c>
      <c r="O30" s="2">
        <f xml:space="preserve"> B30*O16*O18</f>
        <v>28663.416615000002</v>
      </c>
      <c r="P30" s="76"/>
      <c r="Q30" s="2">
        <f xml:space="preserve"> B30*Q16*Q18</f>
        <v>67692.2016</v>
      </c>
      <c r="R30" s="2">
        <f xml:space="preserve"> B30*R16*R18</f>
        <v>1501920.7229999998</v>
      </c>
      <c r="S30" s="2">
        <f xml:space="preserve"> B30*S16*S18</f>
        <v>33846.1008</v>
      </c>
      <c r="T30" s="2">
        <f xml:space="preserve"> B30*T16*T18</f>
        <v>750960.36149999988</v>
      </c>
      <c r="U30" s="2">
        <f xml:space="preserve"> B30*U16*U18</f>
        <v>6769.2201600000008</v>
      </c>
      <c r="V30" s="2">
        <f xml:space="preserve"> B30*V16*V18</f>
        <v>150192.07229999997</v>
      </c>
    </row>
    <row r="31" spans="1:22" x14ac:dyDescent="0.3">
      <c r="A31" s="32" t="s">
        <v>19</v>
      </c>
      <c r="B31" s="33">
        <v>154411665</v>
      </c>
      <c r="C31" s="2">
        <f xml:space="preserve"> B31*C16*C18</f>
        <v>24705.866400000003</v>
      </c>
      <c r="D31" s="2">
        <f xml:space="preserve"> B31*D16*D18</f>
        <v>213088.09769999998</v>
      </c>
      <c r="E31" s="2">
        <f xml:space="preserve"> B31*E16*E18</f>
        <v>12352.933200000001</v>
      </c>
      <c r="F31" s="2">
        <f xml:space="preserve"> B31*F16*F18</f>
        <v>106544.04884999999</v>
      </c>
      <c r="G31" s="2">
        <f xml:space="preserve"> B31*G16*G18</f>
        <v>2470.5866400000004</v>
      </c>
      <c r="H31" s="2">
        <f xml:space="preserve"> B31*H16*H18</f>
        <v>21308.80977</v>
      </c>
      <c r="I31" s="76"/>
      <c r="J31" s="2">
        <f xml:space="preserve"> B31*J16*J18</f>
        <v>169852.8315</v>
      </c>
      <c r="K31" s="2">
        <f xml:space="preserve"> B31*K16*K18</f>
        <v>2092278.0607499999</v>
      </c>
      <c r="L31" s="2">
        <f xml:space="preserve"> B31*L16*L18</f>
        <v>84926.41575</v>
      </c>
      <c r="M31" s="2">
        <f xml:space="preserve"> B31*M16*M18</f>
        <v>1046139.030375</v>
      </c>
      <c r="N31" s="2">
        <f xml:space="preserve"> B31*N16*N18</f>
        <v>16985.283149999999</v>
      </c>
      <c r="O31" s="2">
        <f xml:space="preserve"> B31*O16*O18</f>
        <v>209227.806075</v>
      </c>
      <c r="P31" s="76"/>
      <c r="Q31" s="2">
        <f xml:space="preserve"> B31*Q16*Q18</f>
        <v>494117.32800000004</v>
      </c>
      <c r="R31" s="2">
        <f xml:space="preserve"> B31*R16*R18</f>
        <v>10963228.215</v>
      </c>
      <c r="S31" s="2">
        <f xml:space="preserve"> B31*S16*S18</f>
        <v>247058.66400000002</v>
      </c>
      <c r="T31" s="2">
        <f xml:space="preserve"> B31*T16*T18</f>
        <v>5481614.1074999999</v>
      </c>
      <c r="U31" s="2">
        <f xml:space="preserve"> B31*U16*U18</f>
        <v>49411.732800000005</v>
      </c>
      <c r="V31" s="2">
        <f xml:space="preserve"> B31*V16*V18</f>
        <v>1096322.8215000001</v>
      </c>
    </row>
    <row r="32" spans="1:22" s="84" customFormat="1" x14ac:dyDescent="0.3">
      <c r="A32" s="84" t="s">
        <v>119</v>
      </c>
      <c r="B32" s="88">
        <f>SUM(B19:B31)</f>
        <v>1086603543</v>
      </c>
      <c r="C32" s="88">
        <f t="shared" ref="C32:V32" si="7">SUM(C19:C31)</f>
        <v>173856.56688000003</v>
      </c>
      <c r="D32" s="88">
        <f t="shared" si="7"/>
        <v>1499512.88934</v>
      </c>
      <c r="E32" s="88">
        <f t="shared" si="7"/>
        <v>86928.283440000014</v>
      </c>
      <c r="F32" s="88">
        <f t="shared" si="7"/>
        <v>749756.44467</v>
      </c>
      <c r="G32" s="88">
        <f t="shared" si="7"/>
        <v>17385.656688000006</v>
      </c>
      <c r="H32" s="88">
        <f t="shared" si="7"/>
        <v>149951.28893400001</v>
      </c>
      <c r="I32" s="89"/>
      <c r="J32" s="88">
        <f t="shared" si="7"/>
        <v>1195263.8973000001</v>
      </c>
      <c r="K32" s="88">
        <f t="shared" si="7"/>
        <v>14723478.007650001</v>
      </c>
      <c r="L32" s="88">
        <f t="shared" si="7"/>
        <v>597631.94865000003</v>
      </c>
      <c r="M32" s="88">
        <f t="shared" si="7"/>
        <v>7361739.0038250005</v>
      </c>
      <c r="N32" s="88">
        <f t="shared" si="7"/>
        <v>119526.38973000001</v>
      </c>
      <c r="O32" s="88">
        <f t="shared" si="7"/>
        <v>1472347.8007650001</v>
      </c>
      <c r="P32" s="89"/>
      <c r="Q32" s="88">
        <f t="shared" si="7"/>
        <v>3477131.3376000007</v>
      </c>
      <c r="R32" s="88">
        <f t="shared" si="7"/>
        <v>77148851.552999988</v>
      </c>
      <c r="S32" s="88">
        <f t="shared" si="7"/>
        <v>1738565.6688000003</v>
      </c>
      <c r="T32" s="88">
        <f t="shared" si="7"/>
        <v>38574425.776499994</v>
      </c>
      <c r="U32" s="88">
        <f t="shared" si="7"/>
        <v>347713.13376000006</v>
      </c>
      <c r="V32" s="88">
        <f t="shared" si="7"/>
        <v>7714885.1552999988</v>
      </c>
    </row>
    <row r="33" spans="1:22" s="95" customFormat="1" x14ac:dyDescent="0.3">
      <c r="A33" s="84" t="s">
        <v>120</v>
      </c>
      <c r="B33" s="97">
        <v>901520866</v>
      </c>
      <c r="C33" s="95">
        <f xml:space="preserve"> B32*C16*C18</f>
        <v>173856.56688000003</v>
      </c>
      <c r="D33" s="95">
        <f>B32*D16*D18</f>
        <v>1499512.88934</v>
      </c>
      <c r="E33" s="95">
        <f xml:space="preserve"> B32*E16*E18</f>
        <v>86928.283440000014</v>
      </c>
      <c r="F33" s="95">
        <f xml:space="preserve"> B32*F16*F18</f>
        <v>749756.44467</v>
      </c>
      <c r="G33" s="107">
        <f xml:space="preserve"> B32*G16*G18</f>
        <v>17385.656688000003</v>
      </c>
      <c r="H33" s="107">
        <f xml:space="preserve"> B32*H16*H18</f>
        <v>149951.28893400001</v>
      </c>
      <c r="I33" s="98"/>
      <c r="J33" s="95">
        <f xml:space="preserve"> B33*J16*J18</f>
        <v>991672.95260000008</v>
      </c>
      <c r="K33" s="95">
        <f xml:space="preserve"> B33*K16*K18</f>
        <v>12215607.734299999</v>
      </c>
      <c r="L33" s="95">
        <f xml:space="preserve"> B33*L16*L18</f>
        <v>495836.47630000004</v>
      </c>
      <c r="M33" s="95">
        <f xml:space="preserve"> B33*M16*M18</f>
        <v>6107803.8671499994</v>
      </c>
      <c r="N33" s="107">
        <f xml:space="preserve"> B33*N16*N18</f>
        <v>99167.295260000014</v>
      </c>
      <c r="O33" s="107">
        <f xml:space="preserve"> B33*O16*O18</f>
        <v>1221560.7734299998</v>
      </c>
      <c r="P33" s="98"/>
      <c r="Q33" s="95">
        <f xml:space="preserve"> B33*Q16*Q18</f>
        <v>2884866.7712000003</v>
      </c>
      <c r="R33" s="95">
        <f xml:space="preserve"> B33*R16*R18</f>
        <v>64007981.485999994</v>
      </c>
      <c r="S33" s="95">
        <f xml:space="preserve"> B33*S16*S18</f>
        <v>1442433.3856000002</v>
      </c>
      <c r="T33" s="95">
        <f xml:space="preserve"> B33*T16*T18</f>
        <v>32003990.742999997</v>
      </c>
      <c r="U33" s="107">
        <f xml:space="preserve"> B33*U16*U18</f>
        <v>288486.67712000007</v>
      </c>
      <c r="V33" s="107">
        <f xml:space="preserve"> B33*V16*V18</f>
        <v>6400798.1486</v>
      </c>
    </row>
    <row r="34" spans="1:22" x14ac:dyDescent="0.3">
      <c r="A34" s="23"/>
      <c r="B34" s="26"/>
    </row>
    <row r="35" spans="1:22" x14ac:dyDescent="0.3">
      <c r="A35" s="27" t="s">
        <v>106</v>
      </c>
      <c r="B35" s="26" t="s">
        <v>107</v>
      </c>
      <c r="C35">
        <v>125.6</v>
      </c>
      <c r="D35">
        <v>125.6</v>
      </c>
      <c r="E35">
        <v>125.6</v>
      </c>
      <c r="F35">
        <v>125.6</v>
      </c>
      <c r="G35">
        <v>125.6</v>
      </c>
      <c r="H35">
        <v>125.6</v>
      </c>
      <c r="J35">
        <v>113.4</v>
      </c>
      <c r="K35">
        <v>113.4</v>
      </c>
      <c r="L35">
        <v>113.4</v>
      </c>
      <c r="M35">
        <v>113.4</v>
      </c>
      <c r="N35">
        <v>113.4</v>
      </c>
      <c r="O35">
        <v>113.4</v>
      </c>
      <c r="Q35">
        <v>123</v>
      </c>
      <c r="R35">
        <v>123</v>
      </c>
      <c r="S35">
        <v>123</v>
      </c>
      <c r="T35">
        <v>123</v>
      </c>
      <c r="U35">
        <v>123</v>
      </c>
      <c r="V35">
        <v>123</v>
      </c>
    </row>
    <row r="36" spans="1:22" x14ac:dyDescent="0.3">
      <c r="A36" s="91" t="s">
        <v>110</v>
      </c>
      <c r="B36" s="26" t="s">
        <v>108</v>
      </c>
      <c r="C36">
        <v>96.3</v>
      </c>
      <c r="D36">
        <v>96.3</v>
      </c>
      <c r="E36">
        <v>96.3</v>
      </c>
      <c r="F36">
        <v>96.3</v>
      </c>
      <c r="G36">
        <v>96.3</v>
      </c>
      <c r="H36">
        <v>96.3</v>
      </c>
      <c r="J36">
        <v>96.3</v>
      </c>
      <c r="K36">
        <v>96.3</v>
      </c>
      <c r="L36">
        <v>96.3</v>
      </c>
      <c r="M36">
        <v>96.3</v>
      </c>
      <c r="N36">
        <v>96.3</v>
      </c>
      <c r="O36">
        <v>96.3</v>
      </c>
      <c r="Q36">
        <v>96.3</v>
      </c>
      <c r="R36">
        <v>96.3</v>
      </c>
      <c r="S36">
        <v>96.3</v>
      </c>
      <c r="T36">
        <v>96.3</v>
      </c>
      <c r="U36">
        <v>96.3</v>
      </c>
      <c r="V36">
        <v>96.3</v>
      </c>
    </row>
    <row r="37" spans="1:22" x14ac:dyDescent="0.3">
      <c r="A37" s="23"/>
      <c r="B37" s="90" t="s">
        <v>109</v>
      </c>
      <c r="C37">
        <f>C36/C35</f>
        <v>0.76671974522292996</v>
      </c>
      <c r="D37">
        <f t="shared" ref="D37:J37" si="8">D36/D35</f>
        <v>0.76671974522292996</v>
      </c>
      <c r="E37">
        <f t="shared" si="8"/>
        <v>0.76671974522292996</v>
      </c>
      <c r="F37">
        <f t="shared" si="8"/>
        <v>0.76671974522292996</v>
      </c>
      <c r="G37">
        <f t="shared" si="8"/>
        <v>0.76671974522292996</v>
      </c>
      <c r="H37">
        <f t="shared" si="8"/>
        <v>0.76671974522292996</v>
      </c>
      <c r="J37">
        <f t="shared" si="8"/>
        <v>0.84920634920634919</v>
      </c>
      <c r="K37">
        <f t="shared" ref="K37" si="9">K36/K35</f>
        <v>0.84920634920634919</v>
      </c>
      <c r="L37">
        <f t="shared" ref="L37" si="10">L36/L35</f>
        <v>0.84920634920634919</v>
      </c>
      <c r="M37">
        <f t="shared" ref="M37" si="11">M36/M35</f>
        <v>0.84920634920634919</v>
      </c>
      <c r="N37">
        <f t="shared" ref="N37" si="12">N36/N35</f>
        <v>0.84920634920634919</v>
      </c>
      <c r="O37">
        <f t="shared" ref="O37:Q37" si="13">O36/O35</f>
        <v>0.84920634920634919</v>
      </c>
      <c r="Q37">
        <f t="shared" si="13"/>
        <v>0.78292682926829271</v>
      </c>
      <c r="R37">
        <f t="shared" ref="R37" si="14">R36/R35</f>
        <v>0.78292682926829271</v>
      </c>
      <c r="S37">
        <f t="shared" ref="S37" si="15">S36/S35</f>
        <v>0.78292682926829271</v>
      </c>
      <c r="T37">
        <f t="shared" ref="T37" si="16">T36/T35</f>
        <v>0.78292682926829271</v>
      </c>
      <c r="U37">
        <f t="shared" ref="U37" si="17">U36/U35</f>
        <v>0.78292682926829271</v>
      </c>
      <c r="V37">
        <f t="shared" ref="V37" si="18">V36/V35</f>
        <v>0.78292682926829271</v>
      </c>
    </row>
    <row r="38" spans="1:22" s="95" customFormat="1" x14ac:dyDescent="0.3">
      <c r="A38" s="93"/>
      <c r="B38" s="94" t="s">
        <v>121</v>
      </c>
      <c r="C38" s="95">
        <f>C33*C37</f>
        <v>133299.26266356691</v>
      </c>
      <c r="D38" s="95">
        <f t="shared" ref="D38:J38" si="19">D33*D37</f>
        <v>1149706.1404732643</v>
      </c>
      <c r="E38" s="95">
        <f t="shared" si="19"/>
        <v>66649.631331783457</v>
      </c>
      <c r="F38" s="95">
        <f t="shared" si="19"/>
        <v>574853.07023663213</v>
      </c>
      <c r="G38" s="107">
        <f t="shared" si="19"/>
        <v>13329.92626635669</v>
      </c>
      <c r="H38" s="107">
        <f t="shared" si="19"/>
        <v>114970.61404732644</v>
      </c>
      <c r="J38" s="95">
        <f t="shared" si="19"/>
        <v>842134.96768412704</v>
      </c>
      <c r="K38" s="95">
        <f t="shared" ref="K38" si="20">K33*K37</f>
        <v>10373571.647381745</v>
      </c>
      <c r="L38" s="95">
        <f t="shared" ref="L38" si="21">L33*L37</f>
        <v>421067.48384206352</v>
      </c>
      <c r="M38" s="95">
        <f t="shared" ref="M38" si="22">M33*M37</f>
        <v>5186785.8236908726</v>
      </c>
      <c r="N38" s="107">
        <f t="shared" ref="N38" si="23">N33*N37</f>
        <v>84213.496768412704</v>
      </c>
      <c r="O38" s="107">
        <f t="shared" ref="O38:Q38" si="24">O33*O37</f>
        <v>1037357.1647381744</v>
      </c>
      <c r="Q38" s="95">
        <f t="shared" si="24"/>
        <v>2258639.5940370737</v>
      </c>
      <c r="R38" s="95">
        <f t="shared" ref="R38" si="25">R33*R37</f>
        <v>50113565.992697559</v>
      </c>
      <c r="S38" s="95">
        <f t="shared" ref="S38" si="26">S33*S37</f>
        <v>1129319.7970185368</v>
      </c>
      <c r="T38" s="95">
        <f t="shared" ref="T38" si="27">T33*T37</f>
        <v>25056782.99634878</v>
      </c>
      <c r="U38" s="107">
        <f t="shared" ref="U38" si="28">U33*U37</f>
        <v>225863.95940370738</v>
      </c>
      <c r="V38" s="107">
        <f t="shared" ref="V38" si="29">V33*V37</f>
        <v>5011356.5992697561</v>
      </c>
    </row>
    <row r="39" spans="1:22" s="95" customFormat="1" x14ac:dyDescent="0.3">
      <c r="A39" s="93"/>
      <c r="B39" s="94" t="s">
        <v>122</v>
      </c>
      <c r="C39" s="95">
        <f>C13*C37</f>
        <v>107550.35005643312</v>
      </c>
      <c r="D39" s="95">
        <f t="shared" ref="D39:V39" si="30">D13*D37</f>
        <v>3549161.5518622934</v>
      </c>
      <c r="E39" s="95">
        <f t="shared" si="30"/>
        <v>53775.175028216559</v>
      </c>
      <c r="F39" s="95">
        <f t="shared" si="30"/>
        <v>1774580.7759311467</v>
      </c>
      <c r="G39" s="107">
        <f t="shared" si="30"/>
        <v>10755.035005643313</v>
      </c>
      <c r="H39" s="107">
        <f t="shared" si="30"/>
        <v>354916.15518622939</v>
      </c>
      <c r="J39" s="95">
        <f t="shared" si="30"/>
        <v>714726.13582476194</v>
      </c>
      <c r="K39" s="95">
        <f t="shared" si="30"/>
        <v>10006165.901546666</v>
      </c>
      <c r="L39" s="95">
        <f t="shared" si="30"/>
        <v>357363.06791238097</v>
      </c>
      <c r="M39" s="95">
        <f t="shared" si="30"/>
        <v>5003082.9507733332</v>
      </c>
      <c r="N39" s="107">
        <f t="shared" si="30"/>
        <v>71472.613582476202</v>
      </c>
      <c r="O39" s="107">
        <f t="shared" si="30"/>
        <v>1000616.5901546667</v>
      </c>
      <c r="Q39" s="95">
        <f t="shared" si="30"/>
        <v>35143607.068846837</v>
      </c>
      <c r="R39" s="95">
        <f t="shared" si="30"/>
        <v>768766404.63102448</v>
      </c>
      <c r="S39" s="95">
        <f t="shared" si="30"/>
        <v>17571803.534423418</v>
      </c>
      <c r="T39" s="95">
        <f t="shared" si="30"/>
        <v>384383202.31551224</v>
      </c>
      <c r="U39" s="107">
        <f t="shared" si="30"/>
        <v>3514360.7068846836</v>
      </c>
      <c r="V39" s="107">
        <f t="shared" si="30"/>
        <v>76876640.46310246</v>
      </c>
    </row>
    <row r="40" spans="1:22" x14ac:dyDescent="0.3">
      <c r="A40" s="23"/>
      <c r="B40" s="27"/>
    </row>
    <row r="41" spans="1:22" x14ac:dyDescent="0.3">
      <c r="A41" s="23"/>
      <c r="B41" s="27"/>
    </row>
    <row r="42" spans="1:22" x14ac:dyDescent="0.3">
      <c r="A42" s="23"/>
      <c r="B42" s="27"/>
    </row>
    <row r="43" spans="1:22" x14ac:dyDescent="0.3">
      <c r="A43" s="108" t="s">
        <v>124</v>
      </c>
      <c r="B43" s="27"/>
    </row>
    <row r="44" spans="1:22" x14ac:dyDescent="0.3">
      <c r="A44" s="92" t="s">
        <v>117</v>
      </c>
      <c r="B44" s="92">
        <v>2020</v>
      </c>
      <c r="C44" s="92">
        <v>2019</v>
      </c>
      <c r="D44" s="92">
        <v>2018</v>
      </c>
      <c r="E44" s="92">
        <v>2017</v>
      </c>
      <c r="F44" s="92">
        <v>2016</v>
      </c>
    </row>
    <row r="45" spans="1:22" s="10" customFormat="1" x14ac:dyDescent="0.3">
      <c r="A45" s="68" t="s">
        <v>82</v>
      </c>
      <c r="B45" s="83">
        <v>1086603543</v>
      </c>
      <c r="C45" s="109">
        <v>901520866</v>
      </c>
      <c r="D45" s="101">
        <v>779033600</v>
      </c>
      <c r="E45" s="101">
        <v>920644250</v>
      </c>
      <c r="F45" s="101">
        <v>959754108</v>
      </c>
    </row>
    <row r="46" spans="1:22" x14ac:dyDescent="0.3">
      <c r="A46" s="70" t="s">
        <v>111</v>
      </c>
      <c r="B46" s="102"/>
      <c r="C46" s="102"/>
      <c r="D46" s="102"/>
      <c r="E46" s="102"/>
      <c r="F46" s="102"/>
    </row>
    <row r="47" spans="1:22" x14ac:dyDescent="0.3">
      <c r="A47" s="17" t="s">
        <v>113</v>
      </c>
      <c r="B47" s="101">
        <f>B45*G16*G18</f>
        <v>17385.656688000003</v>
      </c>
      <c r="C47" s="109">
        <f>C45*G16*G18</f>
        <v>14424.333856000001</v>
      </c>
      <c r="D47" s="101">
        <f>D45*G16*G18</f>
        <v>12464.537600000001</v>
      </c>
      <c r="E47" s="101">
        <f>E45*G16*G18</f>
        <v>14730.308000000003</v>
      </c>
      <c r="F47" s="101">
        <f>F45*G16*G18</f>
        <v>15356.065728000001</v>
      </c>
    </row>
    <row r="48" spans="1:22" x14ac:dyDescent="0.3">
      <c r="A48" s="17" t="s">
        <v>114</v>
      </c>
      <c r="B48" s="101">
        <f>B45*G16*G18*G37</f>
        <v>13329.92626635669</v>
      </c>
      <c r="C48" s="109">
        <f>C45*G16*G18*G37</f>
        <v>11059.421579082804</v>
      </c>
      <c r="D48" s="101">
        <f>D45*G16*G18*G37</f>
        <v>9556.8070929936312</v>
      </c>
      <c r="E48" s="101">
        <f>E45*G16*G18*G37</f>
        <v>11294.01799681529</v>
      </c>
      <c r="F48" s="101">
        <f>F45*G16*G18*G37</f>
        <v>11773.798802598727</v>
      </c>
    </row>
    <row r="49" spans="1:6" x14ac:dyDescent="0.3">
      <c r="A49" s="17" t="s">
        <v>115</v>
      </c>
      <c r="B49" s="101">
        <f>B45*H16*H18</f>
        <v>149951.28893400001</v>
      </c>
      <c r="C49" s="109">
        <f>C45*H16*H18</f>
        <v>124409.87950799998</v>
      </c>
      <c r="D49" s="101">
        <f>D45*H16*H18</f>
        <v>107506.63680000001</v>
      </c>
      <c r="E49" s="101">
        <f t="shared" ref="E49" si="31">E45*H16*H18</f>
        <v>127048.9065</v>
      </c>
      <c r="F49" s="101">
        <f>F45*H16*H18</f>
        <v>132446.06690399998</v>
      </c>
    </row>
    <row r="50" spans="1:6" x14ac:dyDescent="0.3">
      <c r="A50" s="17" t="s">
        <v>116</v>
      </c>
      <c r="B50" s="101">
        <f>B45*H16*H18*G37</f>
        <v>114970.61404732644</v>
      </c>
      <c r="C50" s="109">
        <f>C45*H16*H18*H37</f>
        <v>95387.511119589166</v>
      </c>
      <c r="D50" s="101">
        <f>D45*H16*H18*G37</f>
        <v>82427.461177070072</v>
      </c>
      <c r="E50" s="101">
        <f t="shared" ref="E50" si="32">E45*H16*H18*H37</f>
        <v>97410.905222531845</v>
      </c>
      <c r="F50" s="101">
        <f>F45*H16*H18*H37</f>
        <v>101549.01467241399</v>
      </c>
    </row>
    <row r="51" spans="1:6" x14ac:dyDescent="0.3">
      <c r="A51" s="70" t="s">
        <v>112</v>
      </c>
      <c r="B51" s="102"/>
      <c r="C51" s="102"/>
      <c r="D51" s="102"/>
      <c r="E51" s="102"/>
      <c r="F51" s="102"/>
    </row>
    <row r="52" spans="1:6" x14ac:dyDescent="0.3">
      <c r="A52" s="17" t="s">
        <v>113</v>
      </c>
      <c r="B52" s="101">
        <f>B45*N16*N18</f>
        <v>119526.38973000001</v>
      </c>
      <c r="C52" s="109">
        <f>C45*N16*N18</f>
        <v>99167.295260000014</v>
      </c>
      <c r="D52" s="101">
        <f>D45*N16*N18</f>
        <v>85693.696000000011</v>
      </c>
      <c r="E52" s="101">
        <f>E45*N16*N18</f>
        <v>101270.86750000001</v>
      </c>
      <c r="F52" s="101">
        <f>F45*N16*N18</f>
        <v>105572.95188000001</v>
      </c>
    </row>
    <row r="53" spans="1:6" x14ac:dyDescent="0.3">
      <c r="A53" s="17" t="s">
        <v>114</v>
      </c>
      <c r="B53" s="101">
        <f>B45*N16*N18*N37</f>
        <v>101502.56905642858</v>
      </c>
      <c r="C53" s="109">
        <f>C45*N16*N18*N37</f>
        <v>84213.496768412704</v>
      </c>
      <c r="D53" s="101">
        <f>D45*N16*N18*N37</f>
        <v>72771.630730158737</v>
      </c>
      <c r="E53" s="101">
        <f>E45*N16*N18*N37</f>
        <v>85999.863670634921</v>
      </c>
      <c r="F53" s="101">
        <f>F45*N16*N18*N37</f>
        <v>89653.221040952383</v>
      </c>
    </row>
    <row r="54" spans="1:6" x14ac:dyDescent="0.3">
      <c r="A54" s="17" t="s">
        <v>115</v>
      </c>
      <c r="B54" s="101">
        <f>B45*O16*O18</f>
        <v>1472347.8007650001</v>
      </c>
      <c r="C54" s="109">
        <f>C45*O16*O18</f>
        <v>1221560.7734299998</v>
      </c>
      <c r="D54" s="101">
        <f>D45*O16*O18</f>
        <v>1055590.5279999999</v>
      </c>
      <c r="E54" s="101">
        <f>E45*O16*O18</f>
        <v>1247472.95875</v>
      </c>
      <c r="F54" s="101">
        <f>E45*O16*O18</f>
        <v>1247472.95875</v>
      </c>
    </row>
    <row r="55" spans="1:6" x14ac:dyDescent="0.3">
      <c r="A55" s="17" t="s">
        <v>116</v>
      </c>
      <c r="B55" s="101">
        <f>B45*O16*O18*O37</f>
        <v>1250327.1006496428</v>
      </c>
      <c r="C55" s="109">
        <f>C45*O16*O18*O37</f>
        <v>1037357.1647381744</v>
      </c>
      <c r="D55" s="101">
        <f>D45*O16*O18*O37</f>
        <v>896414.17853968241</v>
      </c>
      <c r="E55" s="101">
        <f>D45*O16*O18*O37</f>
        <v>896414.17853968241</v>
      </c>
      <c r="F55" s="101">
        <f>F45*O16*O18*O37</f>
        <v>1104364.6773680954</v>
      </c>
    </row>
    <row r="56" spans="1:6" x14ac:dyDescent="0.3">
      <c r="A56" s="70" t="s">
        <v>123</v>
      </c>
      <c r="B56" s="103"/>
      <c r="C56" s="103"/>
      <c r="D56" s="103"/>
      <c r="E56" s="103"/>
      <c r="F56" s="103"/>
    </row>
    <row r="57" spans="1:6" x14ac:dyDescent="0.3">
      <c r="A57" s="17" t="s">
        <v>113</v>
      </c>
      <c r="B57" s="83">
        <f>B45*U16*U18</f>
        <v>347713.13376000006</v>
      </c>
      <c r="C57" s="109">
        <f>C45*U16*U18</f>
        <v>288486.67712000007</v>
      </c>
      <c r="D57" s="83">
        <f>C45*U16*U18</f>
        <v>288486.67712000007</v>
      </c>
      <c r="E57" s="83">
        <f>C45*U16*U18</f>
        <v>288486.67712000007</v>
      </c>
      <c r="F57" s="83">
        <f>C45*U16*U18</f>
        <v>288486.67712000007</v>
      </c>
    </row>
    <row r="58" spans="1:6" x14ac:dyDescent="0.3">
      <c r="A58" s="17" t="s">
        <v>114</v>
      </c>
      <c r="B58" s="83">
        <f>B45*U16*U18*U37</f>
        <v>272233.94130965858</v>
      </c>
      <c r="C58" s="109">
        <f>C45*U16*U18*U37</f>
        <v>225863.95940370738</v>
      </c>
      <c r="D58" s="83">
        <f>D45*U16*U18*U37</f>
        <v>195176.4180292683</v>
      </c>
      <c r="E58" s="83">
        <f>E45*U16*U18*U37</f>
        <v>230655.06673170734</v>
      </c>
      <c r="F58" s="83">
        <f>F45*U16*U18*U37</f>
        <v>240453.51700917076</v>
      </c>
    </row>
    <row r="59" spans="1:6" x14ac:dyDescent="0.3">
      <c r="A59" s="17" t="s">
        <v>115</v>
      </c>
      <c r="B59" s="83">
        <f>B45*V16*V18</f>
        <v>7714885.1552999988</v>
      </c>
      <c r="C59" s="109">
        <f>C45*V16*V18</f>
        <v>6400798.1486</v>
      </c>
      <c r="D59" s="83">
        <f>D45*V16*V18</f>
        <v>5531138.5599999996</v>
      </c>
      <c r="E59" s="83">
        <f>E45*V16*V18</f>
        <v>6536574.1749999998</v>
      </c>
      <c r="F59" s="83">
        <f>F45*V16*V18</f>
        <v>6814254.1667999998</v>
      </c>
    </row>
    <row r="60" spans="1:6" x14ac:dyDescent="0.3">
      <c r="A60" s="17" t="s">
        <v>116</v>
      </c>
      <c r="B60" s="83">
        <f>B45*V16*V18*V37</f>
        <v>6040190.5728080478</v>
      </c>
      <c r="C60" s="109">
        <f>C45*V16*V18*V37</f>
        <v>5011356.5992697561</v>
      </c>
      <c r="D60" s="83">
        <f>D45*V16*V18*V37</f>
        <v>4330476.7750243898</v>
      </c>
      <c r="E60" s="83">
        <f>E45*V16*V18*V37</f>
        <v>5117659.293109756</v>
      </c>
      <c r="F60" s="83">
        <f>F45*V16*V18*V37</f>
        <v>5335062.4086409761</v>
      </c>
    </row>
    <row r="61" spans="1:6" x14ac:dyDescent="0.3">
      <c r="B61" s="104"/>
      <c r="C61" s="105"/>
      <c r="D61" s="105"/>
      <c r="E61" s="105"/>
      <c r="F61" s="105"/>
    </row>
    <row r="62" spans="1:6" x14ac:dyDescent="0.3">
      <c r="B62" s="104"/>
      <c r="C62" s="105"/>
      <c r="D62" s="105"/>
      <c r="E62" s="105"/>
      <c r="F62" s="105"/>
    </row>
    <row r="63" spans="1:6" x14ac:dyDescent="0.3">
      <c r="A63" s="92" t="s">
        <v>118</v>
      </c>
      <c r="B63" s="92">
        <v>2020</v>
      </c>
      <c r="C63" s="92">
        <v>2019</v>
      </c>
      <c r="D63" s="92">
        <v>2018</v>
      </c>
      <c r="E63" s="92">
        <v>2017</v>
      </c>
      <c r="F63" s="92">
        <v>2016</v>
      </c>
    </row>
    <row r="64" spans="1:6" x14ac:dyDescent="0.3">
      <c r="A64" s="65" t="s">
        <v>81</v>
      </c>
      <c r="B64" s="106">
        <v>17898719075</v>
      </c>
      <c r="C64" s="109">
        <v>14027335376</v>
      </c>
      <c r="D64" s="101">
        <v>8031710102</v>
      </c>
      <c r="E64" s="101">
        <v>4324051938</v>
      </c>
      <c r="F64" s="101">
        <v>3591318000</v>
      </c>
    </row>
    <row r="65" spans="1:6" x14ac:dyDescent="0.3">
      <c r="A65" s="70" t="s">
        <v>111</v>
      </c>
      <c r="B65" s="102"/>
      <c r="C65" s="102"/>
      <c r="D65" s="102"/>
      <c r="E65" s="102"/>
      <c r="F65" s="102"/>
    </row>
    <row r="66" spans="1:6" x14ac:dyDescent="0.3">
      <c r="A66" s="17" t="s">
        <v>113</v>
      </c>
      <c r="B66" s="101">
        <f>C64*G3*G5</f>
        <v>14027.335376000001</v>
      </c>
      <c r="C66" s="109">
        <f>C64*G3*G5</f>
        <v>14027.335376000001</v>
      </c>
      <c r="D66" s="101">
        <f>D64*G3*G5</f>
        <v>8031.7101020000009</v>
      </c>
      <c r="E66" s="101">
        <f>E64*G3*G5</f>
        <v>4324.0519380000005</v>
      </c>
      <c r="F66" s="101">
        <f>F64*G3*G5</f>
        <v>3591.3180000000002</v>
      </c>
    </row>
    <row r="67" spans="1:6" x14ac:dyDescent="0.3">
      <c r="A67" s="17" t="s">
        <v>114</v>
      </c>
      <c r="B67" s="101">
        <f>B64*G3*G5*G37</f>
        <v>13723.301329000797</v>
      </c>
      <c r="C67" s="109">
        <f>C64*G3*G5*G37</f>
        <v>10755.035005643313</v>
      </c>
      <c r="D67" s="101">
        <f>D64*G3*G5*G37</f>
        <v>6158.0707231098731</v>
      </c>
      <c r="E67" s="101">
        <f>E64*G3*G5*G37</f>
        <v>3315.3360002340769</v>
      </c>
      <c r="F67" s="101">
        <f>F64*G3*G5*G37</f>
        <v>2753.5344219745225</v>
      </c>
    </row>
    <row r="68" spans="1:6" x14ac:dyDescent="0.3">
      <c r="A68" s="17" t="s">
        <v>115</v>
      </c>
      <c r="B68" s="101">
        <f>B64*H3*H5</f>
        <v>590657.72947500006</v>
      </c>
      <c r="C68" s="109">
        <f>C64*H3*H5</f>
        <v>462902.06740800006</v>
      </c>
      <c r="D68" s="101">
        <f>D64*H3*H5</f>
        <v>265046.43336600001</v>
      </c>
      <c r="E68" s="101">
        <f>E64*H3*H5</f>
        <v>142693.71395400001</v>
      </c>
      <c r="F68" s="101">
        <f>F64*H3*H5</f>
        <v>118513.49400000001</v>
      </c>
    </row>
    <row r="69" spans="1:6" x14ac:dyDescent="0.3">
      <c r="A69" s="17" t="s">
        <v>116</v>
      </c>
      <c r="B69" s="101">
        <f>B64*H3*H5*H37</f>
        <v>452868.94385702634</v>
      </c>
      <c r="C69" s="109">
        <f>C64*H3*H5*H37</f>
        <v>354916.15518622939</v>
      </c>
      <c r="D69" s="101">
        <f>D64*H3*H5*H37</f>
        <v>203216.33386262582</v>
      </c>
      <c r="E69" s="101">
        <f>E64*H3*H5*H37</f>
        <v>109406.08800772452</v>
      </c>
      <c r="F69" s="101">
        <f>F64*H3*H5*H37</f>
        <v>90866.635925159237</v>
      </c>
    </row>
    <row r="70" spans="1:6" x14ac:dyDescent="0.3">
      <c r="A70" s="70" t="s">
        <v>112</v>
      </c>
      <c r="B70" s="102"/>
      <c r="C70" s="102"/>
      <c r="D70" s="102"/>
      <c r="E70" s="102"/>
      <c r="F70" s="102"/>
    </row>
    <row r="71" spans="1:6" x14ac:dyDescent="0.3">
      <c r="A71" s="17" t="s">
        <v>113</v>
      </c>
      <c r="B71" s="101">
        <f>B64*N3*N5</f>
        <v>107392.31445000001</v>
      </c>
      <c r="C71" s="109">
        <f>C64*N3*N5</f>
        <v>84164.012256000016</v>
      </c>
      <c r="D71" s="101">
        <f>D64*N3*N5</f>
        <v>48190.260612000005</v>
      </c>
      <c r="E71" s="101">
        <f>E64*N3*N5</f>
        <v>25944.311628000003</v>
      </c>
      <c r="F71" s="101">
        <f>F64*N3*N5</f>
        <v>21547.908000000003</v>
      </c>
    </row>
    <row r="72" spans="1:6" x14ac:dyDescent="0.3">
      <c r="A72" s="17" t="s">
        <v>114</v>
      </c>
      <c r="B72" s="101">
        <f>B64*N3*N5*N37</f>
        <v>91198.235286904761</v>
      </c>
      <c r="C72" s="109">
        <f>C64*N3*N5*N37</f>
        <v>71472.613582476202</v>
      </c>
      <c r="D72" s="101">
        <f>D64*N3*N5*N37</f>
        <v>40923.475281619052</v>
      </c>
      <c r="E72" s="101">
        <f>E64*N3*N5*N37</f>
        <v>22032.074160285716</v>
      </c>
      <c r="F72" s="101">
        <f>F64*N3*N5*N37</f>
        <v>18298.620285714289</v>
      </c>
    </row>
    <row r="73" spans="1:6" x14ac:dyDescent="0.3">
      <c r="A73" s="17" t="s">
        <v>115</v>
      </c>
      <c r="B73" s="101">
        <f>B64*O3*O5</f>
        <v>1503492.4023000002</v>
      </c>
      <c r="C73" s="109">
        <f>C64*O3*O5</f>
        <v>1178296.1715840001</v>
      </c>
      <c r="D73" s="101">
        <f>D64*O3*O5</f>
        <v>674663.64856800006</v>
      </c>
      <c r="E73" s="101">
        <f>E64*O3*O5</f>
        <v>363220.36279200006</v>
      </c>
      <c r="F73" s="101">
        <f>F64*O3*O5</f>
        <v>301670.712</v>
      </c>
    </row>
    <row r="74" spans="1:6" x14ac:dyDescent="0.3">
      <c r="A74" s="17" t="s">
        <v>116</v>
      </c>
      <c r="B74" s="101">
        <f>B64*O3*O5*O37</f>
        <v>1276775.2940166667</v>
      </c>
      <c r="C74" s="109">
        <f>C64*O3*O5*O37</f>
        <v>1000616.5901546667</v>
      </c>
      <c r="D74" s="101">
        <f>D64*O3*O5*O37</f>
        <v>572928.65394266672</v>
      </c>
      <c r="E74" s="101">
        <f>E64*O3*O5*O37</f>
        <v>308449.03824400005</v>
      </c>
      <c r="F74" s="101">
        <f>F64*O3*O5*O37</f>
        <v>256180.68399999998</v>
      </c>
    </row>
    <row r="75" spans="1:6" x14ac:dyDescent="0.3">
      <c r="A75" s="70" t="s">
        <v>123</v>
      </c>
      <c r="B75" s="103"/>
      <c r="C75" s="103"/>
      <c r="D75" s="103"/>
      <c r="E75" s="103"/>
      <c r="F75" s="103"/>
    </row>
    <row r="76" spans="1:6" x14ac:dyDescent="0.3">
      <c r="A76" s="17" t="s">
        <v>113</v>
      </c>
      <c r="B76" s="83">
        <f>B64*U3*U5</f>
        <v>5727590.1040000003</v>
      </c>
      <c r="C76" s="109">
        <f>C64*U3*U5</f>
        <v>4488747.3203200009</v>
      </c>
      <c r="D76" s="83">
        <f>D64*U3*U5</f>
        <v>2570147.2326400001</v>
      </c>
      <c r="E76" s="83">
        <f>E64*U3*U5</f>
        <v>1383696.6201600002</v>
      </c>
      <c r="F76" s="83">
        <f>F64*U3*U5</f>
        <v>1149221.76</v>
      </c>
    </row>
    <row r="77" spans="1:6" x14ac:dyDescent="0.3">
      <c r="A77" s="17" t="s">
        <v>114</v>
      </c>
      <c r="B77" s="83">
        <f>B64*U3*U5*U37</f>
        <v>4484283.9594731713</v>
      </c>
      <c r="C77" s="109">
        <f>C64*U3*U5*U37</f>
        <v>3514360.7068846836</v>
      </c>
      <c r="D77" s="83">
        <f>D64*U3*U5*U37</f>
        <v>2012237.2236035124</v>
      </c>
      <c r="E77" s="83">
        <f>E64*U3*U5*U37</f>
        <v>1083333.2074911222</v>
      </c>
      <c r="F77" s="83">
        <f>F64*U3*U5*U37</f>
        <v>899756.54868292692</v>
      </c>
    </row>
    <row r="78" spans="1:6" x14ac:dyDescent="0.3">
      <c r="A78" s="17" t="s">
        <v>115</v>
      </c>
      <c r="B78" s="83">
        <f>B64*V3*V5</f>
        <v>125291033.52500001</v>
      </c>
      <c r="C78" s="109">
        <f>C64*V3*V5</f>
        <v>98191347.632000014</v>
      </c>
      <c r="D78" s="83">
        <f>D64*V3*V5</f>
        <v>56221970.714000016</v>
      </c>
      <c r="E78" s="83">
        <f>E64*V3*V5</f>
        <v>30268363.566000003</v>
      </c>
      <c r="F78" s="83">
        <f>F64*V3*V5</f>
        <v>25139226.000000004</v>
      </c>
    </row>
    <row r="79" spans="1:6" x14ac:dyDescent="0.3">
      <c r="A79" s="17" t="s">
        <v>116</v>
      </c>
      <c r="B79" s="83">
        <f>B64*V3*V5*V37</f>
        <v>98093711.613475621</v>
      </c>
      <c r="C79" s="109">
        <f>C64*V3*V5*V37</f>
        <v>76876640.46310246</v>
      </c>
      <c r="D79" s="83">
        <f>D64*V3*V5*V37</f>
        <v>44017689.266326845</v>
      </c>
      <c r="E79" s="83">
        <f>E64*V3*V5*V37</f>
        <v>23697913.913868297</v>
      </c>
      <c r="F79" s="83">
        <f>F64*V3*V5*V37</f>
        <v>19682174.50243903</v>
      </c>
    </row>
  </sheetData>
  <mergeCells count="6">
    <mergeCell ref="C1:H1"/>
    <mergeCell ref="J1:O1"/>
    <mergeCell ref="Q1:V1"/>
    <mergeCell ref="C14:H14"/>
    <mergeCell ref="J14:O14"/>
    <mergeCell ref="Q14:V14"/>
  </mergeCells>
  <phoneticPr fontId="13" type="noConversion"/>
  <hyperlinks>
    <hyperlink ref="A6" r:id="rId1" tooltip="Cartografía raster" display="http://www.ign.es/wmts/mapa-raster?request=GetCapabilities&amp;service=WMTS" xr:uid="{80453F0F-C160-45D0-9128-03770EC302D3}"/>
    <hyperlink ref="A7" r:id="rId2" tooltip="Mapa base de España" display="http://www.ign.es/wmts/ign-base?request=GetCapabilities&amp;service=WMTS" xr:uid="{6C390C05-5BC1-42DD-9F20-CFB7E6C1AE10}"/>
    <hyperlink ref="A8" r:id="rId3" tooltip="Modelo Digital de Elevaciones de España " display="http://www.ign.es/wmts/mdt?request=GetCapabilities&amp;service=WMTS" xr:uid="{99BB8DD3-6612-4591-A56B-CE1496A4213D}"/>
    <hyperlink ref="A9" r:id="rId4" tooltip="Ortofotos PNOA máxima actualidad" display="http://www.ign.es/wmts/pnoa-ma?request=GetCapabilities&amp;service=WMTS" xr:uid="{B91A6CA0-875D-4B56-93CD-8A3280A2EE04}"/>
    <hyperlink ref="A10" r:id="rId5" tooltip="Primera edición del Mapa Topográfico Nacional 1:50000" display="http://www.ign.es/wmts/primera-edicion-mtn?request=GetCapabilities&amp;service=WMTS" xr:uid="{937F92CB-28F1-4C75-945F-A8F54C6AEFFE}"/>
    <hyperlink ref="A19" r:id="rId6" tooltip="Camino de Santiago" display="http://www.ign.es/wms-inspire/camino-santiago?request=GetCapabilities&amp;service=WMS" xr:uid="{4AEEC914-F051-4C84-8312-DF6888AB046B}"/>
    <hyperlink ref="A20" r:id="rId7" tooltip="Cartografía raster" display="http://www.ign.es/wms-inspire/mapa-raster?request=GetCapabilities&amp;service=WMS" xr:uid="{16EAA989-BF6A-4743-810D-4C6EB2988484}"/>
    <hyperlink ref="A21" r:id="rId8" tooltip="Cuadrículas cartográficas " display="http://www.ign.es/wms-inspire/cuadriculas?request=GetCapabilities&amp;service=WMS" xr:uid="{5A3D377F-79D1-4D9B-A001-0C7E1368A1C7}"/>
    <hyperlink ref="A22" r:id="rId9" tooltip="Fototeca" display="http://fototeca.cnig.es/wms/fototeca.dll?request=GetCapabilities&amp;service=WMS" xr:uid="{F5EEE201-5016-41EF-B61F-4D4C39E93152}"/>
    <hyperlink ref="A23" r:id="rId10" tooltip="Información sísmica y volcánica" display="http://www.ign.es/wms-inspire/geofisica?request=GetCapabilities&amp;service=WMS" xr:uid="{CAA43406-5AE0-4481-887F-804A498D5C2B}"/>
    <hyperlink ref="A24" r:id="rId11" tooltip="Mapa base " display="http://www.ign.es/wms-inspire/ign-base?request=GetCapabilities&amp;service=WMS" xr:uid="{A19DAFE1-5DFB-469E-AF8C-4735B8AC086C}"/>
    <hyperlink ref="A25" r:id="rId12" tooltip="Minutas cartográficas " display="http://www.ign.es/wms/minutas-cartograficas?request=GetCapabilities&amp;service=WMS" xr:uid="{27299B64-FBF3-4C4D-853C-69CFE28E1460}"/>
    <hyperlink ref="A26" r:id="rId13" tooltip="Modelos Digitales del Terreno " display="http://www.ign.es/wms-inspire/mdt?request=GetCapabilities&amp;service=WMS" xr:uid="{30A794C1-6023-4EC8-AB35-D09385218226}"/>
    <hyperlink ref="A27" r:id="rId14" tooltip="Ortofotos históricas del PNOA" display="http://www.ign.es/wms/pnoa-historico?request=GetCapabilities&amp;service=WMS" xr:uid="{EF539940-C432-4482-BDFA-9A949F2845FB}"/>
    <hyperlink ref="A28" r:id="rId15" tooltip="Ortofotos máxima actualidad del PNOA" display="http://www.ign.es/wms-inspire/pnoa-ma?request=GetCapabilities&amp;service=WMS" xr:uid="{C92B2996-2663-4D4D-AF8C-C4CF1EB9B602}"/>
    <hyperlink ref="A29" r:id="rId16" xr:uid="{8A3235BB-90A7-44CD-80D8-628EE556C97D}"/>
    <hyperlink ref="A30" r:id="rId17" tooltip="Redes geodésicas" display="http://www.ign.es/wms-inspire/redes-geodesicas?request=GetCapabilities&amp;service=WMS" xr:uid="{61D72517-A40A-45A5-B9EF-E067A4C791E7}"/>
    <hyperlink ref="A31" r:id="rId18" tooltip="Unidades administrativas " display="http://www.ign.es/wms-inspire/unidades-administrativas?request=GetCapabilities&amp;service=WMS" xr:uid="{E4C77DD5-4BDB-4EE4-9825-FB24D65DFE74}"/>
    <hyperlink ref="A11" r:id="rId19" xr:uid="{C4D95B08-5851-4E26-A9AE-87E2A79D155A}"/>
    <hyperlink ref="A36" r:id="rId20" location="Overall_price_levels" xr:uid="{A91DD680-AA18-4B7F-9B8E-55A58F5A900C}"/>
  </hyperlinks>
  <pageMargins left="0.7" right="0.7" top="0.75" bottom="0.75" header="0.3" footer="0.3"/>
  <pageSetup orientation="portrait"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6103B-D0A4-4634-94CC-4329CF023734}">
  <dimension ref="A1:F27"/>
  <sheetViews>
    <sheetView tabSelected="1" zoomScale="80" zoomScaleNormal="80" workbookViewId="0">
      <selection activeCell="C2" sqref="C2"/>
    </sheetView>
  </sheetViews>
  <sheetFormatPr baseColWidth="10" defaultColWidth="8.88671875" defaultRowHeight="14.4" x14ac:dyDescent="0.3"/>
  <cols>
    <col min="1" max="1" width="27.88671875" customWidth="1"/>
    <col min="2" max="2" width="22.5546875" customWidth="1"/>
    <col min="3" max="3" width="42.5546875" customWidth="1"/>
    <col min="4" max="6" width="40.6640625" customWidth="1"/>
    <col min="7" max="7" width="12.88671875" customWidth="1"/>
    <col min="8" max="8" width="12.109375" customWidth="1"/>
    <col min="9" max="9" width="13.33203125" customWidth="1"/>
    <col min="12" max="12" width="0.109375" customWidth="1"/>
    <col min="13" max="14" width="12.6640625" customWidth="1"/>
  </cols>
  <sheetData>
    <row r="1" spans="1:6" x14ac:dyDescent="0.3">
      <c r="A1" s="4"/>
      <c r="B1" s="4"/>
      <c r="C1" s="4"/>
      <c r="D1" s="4" t="s">
        <v>125</v>
      </c>
      <c r="E1" s="4" t="s">
        <v>126</v>
      </c>
      <c r="F1" s="4" t="s">
        <v>127</v>
      </c>
    </row>
    <row r="2" spans="1:6" x14ac:dyDescent="0.3">
      <c r="A2" s="4"/>
      <c r="B2" s="4"/>
      <c r="C2" s="4" t="s">
        <v>141</v>
      </c>
      <c r="D2" s="110">
        <v>2093468</v>
      </c>
      <c r="E2" s="10">
        <v>1048120</v>
      </c>
      <c r="F2" s="11">
        <v>362176</v>
      </c>
    </row>
    <row r="3" spans="1:6" x14ac:dyDescent="0.3">
      <c r="A3" s="4"/>
      <c r="B3" s="4"/>
      <c r="C3" s="4"/>
      <c r="D3" s="110"/>
      <c r="E3" s="10"/>
      <c r="F3" s="11"/>
    </row>
    <row r="4" spans="1:6" x14ac:dyDescent="0.3">
      <c r="A4" s="4" t="s">
        <v>132</v>
      </c>
      <c r="B4" s="4" t="s">
        <v>128</v>
      </c>
      <c r="C4" s="4"/>
      <c r="D4">
        <v>15.73</v>
      </c>
      <c r="E4">
        <v>15.73</v>
      </c>
      <c r="F4">
        <v>15.73</v>
      </c>
    </row>
    <row r="5" spans="1:6" x14ac:dyDescent="0.3">
      <c r="A5" s="4"/>
      <c r="B5" s="4" t="s">
        <v>129</v>
      </c>
      <c r="C5" s="111">
        <v>1</v>
      </c>
      <c r="D5" s="10">
        <f>D2*D4</f>
        <v>32930251.640000001</v>
      </c>
      <c r="E5" s="10">
        <f t="shared" ref="E5:F5" si="0">E2*E4</f>
        <v>16486927.6</v>
      </c>
      <c r="F5" s="10">
        <f t="shared" si="0"/>
        <v>5697028.4800000004</v>
      </c>
    </row>
    <row r="6" spans="1:6" x14ac:dyDescent="0.3">
      <c r="A6" s="4"/>
      <c r="B6" s="4"/>
      <c r="C6" s="111">
        <v>0.5</v>
      </c>
      <c r="D6" s="10">
        <f>D2*D4*0.5</f>
        <v>16465125.82</v>
      </c>
      <c r="E6" s="10">
        <f>E2*E4*0.5</f>
        <v>8243463.7999999998</v>
      </c>
      <c r="F6" s="10">
        <f>F2*F4*0.5</f>
        <v>2848514.24</v>
      </c>
    </row>
    <row r="7" spans="1:6" x14ac:dyDescent="0.3">
      <c r="A7" s="4"/>
      <c r="B7" s="4"/>
      <c r="C7" s="111">
        <v>0.1</v>
      </c>
      <c r="D7" s="107">
        <f>D2*D4*0.1</f>
        <v>3293025.1640000003</v>
      </c>
      <c r="E7" s="107">
        <f>E2*E4*0.1</f>
        <v>1648692.76</v>
      </c>
      <c r="F7" s="107">
        <f>F2*F4*0.1</f>
        <v>569702.84800000011</v>
      </c>
    </row>
    <row r="8" spans="1:6" x14ac:dyDescent="0.3">
      <c r="A8" s="4"/>
      <c r="B8" s="4"/>
      <c r="C8" s="4"/>
    </row>
    <row r="9" spans="1:6" x14ac:dyDescent="0.3">
      <c r="A9" s="4" t="s">
        <v>133</v>
      </c>
      <c r="B9" s="4" t="s">
        <v>128</v>
      </c>
      <c r="C9" s="4"/>
      <c r="D9">
        <v>3.96</v>
      </c>
      <c r="E9">
        <v>13.27</v>
      </c>
      <c r="F9">
        <v>19.899999999999999</v>
      </c>
    </row>
    <row r="10" spans="1:6" x14ac:dyDescent="0.3">
      <c r="A10" s="4" t="s">
        <v>131</v>
      </c>
      <c r="B10" s="4" t="s">
        <v>129</v>
      </c>
      <c r="C10" s="111">
        <v>1</v>
      </c>
      <c r="D10" s="10">
        <f>D2*D9</f>
        <v>8290133.2800000003</v>
      </c>
      <c r="E10" s="10">
        <f t="shared" ref="E10:F10" si="1">E2*E9</f>
        <v>13908552.4</v>
      </c>
      <c r="F10" s="10">
        <f t="shared" si="1"/>
        <v>7207302.3999999994</v>
      </c>
    </row>
    <row r="11" spans="1:6" x14ac:dyDescent="0.3">
      <c r="A11" s="4"/>
      <c r="B11" s="4"/>
      <c r="C11" s="111">
        <v>0.5</v>
      </c>
      <c r="D11" s="10">
        <f>D2*D9*0.5</f>
        <v>4145066.64</v>
      </c>
      <c r="E11" s="10">
        <f t="shared" ref="E11:F11" si="2">E2*E9*0.5</f>
        <v>6954276.2000000002</v>
      </c>
      <c r="F11" s="10">
        <f t="shared" si="2"/>
        <v>3603651.1999999997</v>
      </c>
    </row>
    <row r="12" spans="1:6" x14ac:dyDescent="0.3">
      <c r="A12" s="4"/>
      <c r="B12" s="4"/>
      <c r="C12" s="111">
        <v>0.1</v>
      </c>
      <c r="D12" s="107">
        <f>D2*D9*0.1</f>
        <v>829013.3280000001</v>
      </c>
      <c r="E12" s="107">
        <f t="shared" ref="E12:F12" si="3">E2*E9*0.1</f>
        <v>1390855.2400000002</v>
      </c>
      <c r="F12" s="107">
        <f t="shared" si="3"/>
        <v>720730.24</v>
      </c>
    </row>
    <row r="13" spans="1:6" x14ac:dyDescent="0.3">
      <c r="A13" s="4"/>
      <c r="B13" s="4"/>
      <c r="C13" s="4"/>
    </row>
    <row r="14" spans="1:6" x14ac:dyDescent="0.3">
      <c r="A14" s="4" t="s">
        <v>130</v>
      </c>
      <c r="B14" s="4" t="s">
        <v>135</v>
      </c>
      <c r="C14" s="4"/>
      <c r="D14" s="112">
        <f>D4*D25</f>
        <v>12.060501592356689</v>
      </c>
      <c r="E14" s="112">
        <f>E4*D25</f>
        <v>12.060501592356689</v>
      </c>
      <c r="F14" s="112">
        <f>E4*D25</f>
        <v>12.060501592356689</v>
      </c>
    </row>
    <row r="15" spans="1:6" x14ac:dyDescent="0.3">
      <c r="A15" s="4" t="s">
        <v>131</v>
      </c>
      <c r="B15" s="4" t="s">
        <v>129</v>
      </c>
      <c r="C15" s="111">
        <v>1</v>
      </c>
      <c r="D15" s="10">
        <f>D2*D14</f>
        <v>25248274.14754777</v>
      </c>
      <c r="E15" s="10">
        <f t="shared" ref="E15:F15" si="4">E2*E14</f>
        <v>12640852.928980893</v>
      </c>
      <c r="F15" s="10">
        <f t="shared" si="4"/>
        <v>4368024.2247133758</v>
      </c>
    </row>
    <row r="16" spans="1:6" x14ac:dyDescent="0.3">
      <c r="A16" s="4"/>
      <c r="B16" s="4"/>
      <c r="C16" s="111">
        <v>0.5</v>
      </c>
      <c r="D16" s="10">
        <f>D2*D14*0.5</f>
        <v>12624137.073773885</v>
      </c>
      <c r="E16" s="10">
        <f t="shared" ref="E16:F16" si="5">E2*E14*0.5</f>
        <v>6320426.4644904463</v>
      </c>
      <c r="F16" s="10">
        <f t="shared" si="5"/>
        <v>2184012.1123566879</v>
      </c>
    </row>
    <row r="17" spans="1:6" x14ac:dyDescent="0.3">
      <c r="A17" s="4"/>
      <c r="B17" s="4"/>
      <c r="C17" s="111">
        <v>0.1</v>
      </c>
      <c r="D17" s="107">
        <f>D2*D14*0.1</f>
        <v>2524827.4147547772</v>
      </c>
      <c r="E17" s="107">
        <f t="shared" ref="E17:F17" si="6">E2*E14*0.1</f>
        <v>1264085.2928980894</v>
      </c>
      <c r="F17" s="107">
        <f t="shared" si="6"/>
        <v>436802.4224713376</v>
      </c>
    </row>
    <row r="18" spans="1:6" x14ac:dyDescent="0.3">
      <c r="A18" s="4"/>
      <c r="B18" s="4"/>
      <c r="C18" s="4"/>
    </row>
    <row r="19" spans="1:6" x14ac:dyDescent="0.3">
      <c r="A19" s="4" t="s">
        <v>134</v>
      </c>
      <c r="B19" s="4" t="s">
        <v>135</v>
      </c>
      <c r="C19" s="4"/>
      <c r="D19" s="2">
        <f>D9*D27</f>
        <v>3.1003902439024391</v>
      </c>
      <c r="E19" s="2">
        <f>E9*D26</f>
        <v>17.948047752808989</v>
      </c>
      <c r="F19" s="2">
        <f>F9*D26</f>
        <v>26.915308988764043</v>
      </c>
    </row>
    <row r="20" spans="1:6" x14ac:dyDescent="0.3">
      <c r="A20" s="4"/>
      <c r="B20" s="4" t="s">
        <v>129</v>
      </c>
      <c r="C20" s="111">
        <v>1</v>
      </c>
      <c r="D20" s="10">
        <f>D2*D19</f>
        <v>6490567.7631219514</v>
      </c>
      <c r="E20" s="10">
        <f t="shared" ref="E20:F20" si="7">E2*E19</f>
        <v>18811707.810674157</v>
      </c>
      <c r="F20" s="10">
        <f t="shared" si="7"/>
        <v>9748078.9483146053</v>
      </c>
    </row>
    <row r="21" spans="1:6" x14ac:dyDescent="0.3">
      <c r="A21" s="4"/>
      <c r="B21" s="4"/>
      <c r="C21" s="111">
        <v>0.5</v>
      </c>
      <c r="D21" s="10">
        <f>D2*D19*0.5</f>
        <v>3245283.8815609757</v>
      </c>
      <c r="E21" s="10">
        <f t="shared" ref="E21:F21" si="8">E2*E19*0.5</f>
        <v>9405853.9053370785</v>
      </c>
      <c r="F21" s="10">
        <f t="shared" si="8"/>
        <v>4874039.4741573026</v>
      </c>
    </row>
    <row r="22" spans="1:6" x14ac:dyDescent="0.3">
      <c r="A22" s="4"/>
      <c r="B22" s="4"/>
      <c r="C22" s="111">
        <v>0.1</v>
      </c>
      <c r="D22" s="107">
        <f>D2*D19*0.1</f>
        <v>649056.77631219523</v>
      </c>
      <c r="E22" s="107">
        <f t="shared" ref="E22:F22" si="9">E2*E19*0.1</f>
        <v>1881170.7810674158</v>
      </c>
      <c r="F22" s="107">
        <f t="shared" si="9"/>
        <v>974807.89483146055</v>
      </c>
    </row>
    <row r="25" spans="1:6" x14ac:dyDescent="0.3">
      <c r="B25" s="84" t="s">
        <v>136</v>
      </c>
      <c r="C25" t="s">
        <v>137</v>
      </c>
      <c r="D25">
        <v>0.76671974522292996</v>
      </c>
    </row>
    <row r="26" spans="1:6" x14ac:dyDescent="0.3">
      <c r="C26" t="s">
        <v>138</v>
      </c>
      <c r="D26">
        <f>96.3/71.2</f>
        <v>1.3525280898876404</v>
      </c>
    </row>
    <row r="27" spans="1:6" x14ac:dyDescent="0.3">
      <c r="C27" t="s">
        <v>139</v>
      </c>
      <c r="D27">
        <v>0.78292682926829271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Template C&amp;B</vt:lpstr>
      <vt:lpstr>MS services</vt:lpstr>
      <vt:lpstr>MS data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Lopez Romero</dc:creator>
  <cp:lastModifiedBy>Emilio Lopez Romero</cp:lastModifiedBy>
  <cp:lastPrinted>2019-09-11T07:32:35Z</cp:lastPrinted>
  <dcterms:created xsi:type="dcterms:W3CDTF">2013-05-10T10:41:32Z</dcterms:created>
  <dcterms:modified xsi:type="dcterms:W3CDTF">2021-10-14T14:52:30Z</dcterms:modified>
</cp:coreProperties>
</file>